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<sst xmlns="http://schemas.openxmlformats.org/spreadsheetml/2006/main" count="3661" uniqueCount="2963">
  <si>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</si>
  <si>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</si>
  <si>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</si>
  <si>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</si>
  <si>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</si>
  <si>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</si>
  <si>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</si>
  <si>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</si>
  <si>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</si>
  <si>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</si>
  <si>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</si>
  <si>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</si>
  <si>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</si>
  <si>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</si>
  <si>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</si>
  <si>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</si>
  <si>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</si>
  <si>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</si>
  <si>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</si>
  <si>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</si>
  <si>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</si>
  <si>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</si>
  <si>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</si>
  <si>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</si>
  <si>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</si>
  <si>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</si>
  <si>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</si>
  <si>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</si>
  <si>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</si>
  <si>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</si>
  <si>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</si>
  <si>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</si>
  <si>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</si>
  <si>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</si>
  <si>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</si>
  <si>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</si>
  <si>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</si>
  <si>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</si>
  <si>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</si>
  <si>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</si>
  <si>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</si>
  <si>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</si>
  <si>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</si>
  <si>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</si>
  <si>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</si>
  <si>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</si>
  <si>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</si>
  <si>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</si>
  <si>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</si>
  <si>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</si>
  <si>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</si>
  <si>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</si>
  <si>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</si>
  <si>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</si>
  <si>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</si>
  <si>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</si>
  <si>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</si>
  <si>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</si>
  <si>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</si>
  <si>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</si>
  <si>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</si>
  <si>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</si>
  <si>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</si>
  <si>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</si>
  <si>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</si>
  <si>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</si>
  <si>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</si>
  <si>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</si>
  <si>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</si>
  <si>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</si>
  <si>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</si>
  <si>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</si>
  <si>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</si>
  <si>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</si>
  <si>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</si>
  <si>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</si>
  <si>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</si>
  <si>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</si>
  <si>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</si>
  <si>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</si>
  <si>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</si>
  <si>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</si>
  <si>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</si>
  <si>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</si>
  <si>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</si>
  <si>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</si>
  <si>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</si>
  <si>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</si>
  <si>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</si>
  <si>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</si>
  <si>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</si>
  <si>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</si>
  <si>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</si>
  <si>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</si>
  <si>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</si>
  <si>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</si>
  <si>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</si>
  <si>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</si>
  <si>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</si>
  <si>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</si>
  <si>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</si>
  <si>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</si>
  <si>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</si>
  <si>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</si>
  <si>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</si>
  <si>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</si>
  <si>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</si>
  <si>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</si>
  <si>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</si>
  <si>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</si>
  <si>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</si>
  <si>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</si>
  <si>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</si>
  <si>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</si>
  <si>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</si>
  <si>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</si>
  <si>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</si>
  <si>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</si>
  <si>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</si>
  <si>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</si>
  <si>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</si>
  <si>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</si>
  <si>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</si>
  <si>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</si>
  <si>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</si>
  <si>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</si>
  <si>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</si>
  <si>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</si>
  <si>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</si>
  <si>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</si>
  <si>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</si>
  <si>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</si>
  <si>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</si>
  <si>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</si>
  <si>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</si>
  <si>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</si>
  <si>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</si>
  <si>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</si>
  <si>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</si>
  <si>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</si>
  <si>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</si>
  <si>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</si>
  <si>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</si>
  <si>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</si>
  <si>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</si>
  <si>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</si>
  <si>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</si>
  <si>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</si>
  <si>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</si>
  <si>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</si>
  <si>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</si>
  <si>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</si>
  <si>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</si>
  <si>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</si>
  <si>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</si>
  <si>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</si>
  <si>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</si>
  <si>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</si>
  <si>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</si>
  <si>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</si>
  <si>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</si>
  <si>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</si>
  <si>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</si>
  <si>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</si>
  <si>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</si>
  <si>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</si>
  <si>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</si>
  <si>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</si>
  <si>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</si>
  <si>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</si>
  <si>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</si>
  <si>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</si>
  <si>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</si>
  <si>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</si>
  <si>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</si>
  <si>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</si>
  <si>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</si>
  <si>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</si>
  <si>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</si>
  <si>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</si>
  <si>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</si>
  <si>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</si>
  <si>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</si>
  <si>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</si>
  <si>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</si>
  <si>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</si>
  <si>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</si>
  <si>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</si>
  <si>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</si>
  <si>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</si>
  <si>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</si>
  <si>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</si>
  <si>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</si>
  <si>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</si>
  <si>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</si>
  <si>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</si>
  <si>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</si>
  <si>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</si>
  <si>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</si>
  <si>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</si>
  <si>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</si>
  <si>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</si>
  <si>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</si>
  <si>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</si>
  <si>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</si>
  <si>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</si>
  <si>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</si>
  <si>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</si>
  <si>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</si>
  <si>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</si>
  <si>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</si>
  <si>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</si>
  <si>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</si>
  <si>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</si>
  <si>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</si>
  <si>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</si>
  <si>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</si>
  <si>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</si>
  <si>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</si>
  <si>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</si>
  <si>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</si>
  <si>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</si>
  <si>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</si>
  <si>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</si>
  <si>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</si>
  <si>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</si>
  <si>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</si>
  <si>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</si>
  <si>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</si>
  <si>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</si>
  <si>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</si>
  <si>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</si>
  <si>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</si>
  <si>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</si>
  <si>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</si>
  <si>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</si>
  <si>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</si>
  <si>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</si>
  <si>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</si>
  <si>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</si>
  <si>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</si>
  <si>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</si>
  <si>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</si>
  <si>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</si>
  <si>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</si>
  <si>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</si>
  <si>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</si>
  <si>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</si>
  <si>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</si>
  <si>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</si>
  <si>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</si>
  <si>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</si>
  <si>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</si>
  <si>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</si>
  <si>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</si>
  <si>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</si>
  <si>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</si>
  <si>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</si>
  <si>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</si>
  <si>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</si>
  <si>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</si>
  <si>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</si>
  <si>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</si>
  <si>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</si>
  <si>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</si>
  <si>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</si>
  <si>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</si>
  <si>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</si>
  <si>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</si>
  <si>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</si>
  <si>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</si>
  <si>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</si>
  <si>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</si>
  <si>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</si>
  <si>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</si>
  <si>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</si>
  <si>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</si>
  <si>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</si>
  <si>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</si>
  <si>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</si>
  <si>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</si>
  <si>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</si>
  <si>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</si>
  <si>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</si>
  <si>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</si>
  <si>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</si>
  <si>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</si>
  <si>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</si>
  <si>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</si>
  <si>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</si>
  <si>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</si>
  <si>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</si>
  <si>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</si>
  <si>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</si>
  <si>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</si>
  <si>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</si>
  <si>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</si>
  <si>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</si>
  <si>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</si>
  <si>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</si>
  <si>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</si>
  <si>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</si>
  <si>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</si>
  <si>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</si>
  <si>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</si>
  <si>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</si>
  <si>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</si>
  <si>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</si>
  <si>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</si>
  <si>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</si>
  <si>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</si>
  <si>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</si>
  <si>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</si>
  <si>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</si>
  <si>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</si>
  <si>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</si>
  <si>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</si>
  <si>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</si>
  <si>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</si>
  <si>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</si>
  <si>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</si>
  <si>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</si>
  <si>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</si>
  <si>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</si>
  <si>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</si>
  <si>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</si>
  <si>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</si>
  <si>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</si>
  <si>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</si>
  <si>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</si>
  <si>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</si>
  <si>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</si>
  <si>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</si>
  <si>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</si>
  <si>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</si>
  <si>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</si>
  <si>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</si>
  <si>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</si>
  <si>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</si>
  <si>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</si>
  <si>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</si>
  <si>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</si>
  <si>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</si>
  <si>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</si>
  <si>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</si>
  <si>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</si>
  <si>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</si>
  <si>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</si>
  <si>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</si>
  <si>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</si>
  <si>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</si>
  <si>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</si>
  <si>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</si>
  <si>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</si>
  <si>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</si>
  <si>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</si>
  <si>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</si>
  <si>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</si>
  <si>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</si>
  <si>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</si>
  <si>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</si>
  <si>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</si>
  <si>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</si>
  <si>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</si>
  <si>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</si>
  <si>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</si>
  <si>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</si>
  <si>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</si>
  <si>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</si>
  <si>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</si>
  <si>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</si>
  <si>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</si>
  <si>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</si>
  <si>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</si>
  <si>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</si>
  <si>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</si>
  <si>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</si>
  <si>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</si>
  <si>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</si>
  <si>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</si>
  <si>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</si>
  <si>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</si>
  <si>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</si>
  <si>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</si>
  <si>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</si>
  <si>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</si>
  <si>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</si>
  <si>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</si>
  <si>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</si>
  <si>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</si>
  <si>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</si>
  <si>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</si>
  <si>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</si>
  <si>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</si>
  <si>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</si>
  <si>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</si>
  <si>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</si>
  <si>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</si>
  <si>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</si>
  <si>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</si>
  <si>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</si>
  <si>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</si>
  <si>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</si>
  <si>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</si>
  <si>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</si>
  <si>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</si>
  <si>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</si>
  <si>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</si>
  <si>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</si>
  <si>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</si>
  <si>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</si>
  <si>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</si>
  <si>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</si>
  <si>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</si>
  <si>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</si>
  <si>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</si>
  <si>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</si>
  <si>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</si>
  <si>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</si>
  <si>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</si>
  <si>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</si>
  <si>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</si>
  <si>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</si>
  <si>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</si>
  <si>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</si>
  <si>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</si>
  <si>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</si>
  <si>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</si>
  <si>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</si>
  <si>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</si>
  <si>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</si>
  <si>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</si>
  <si>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</si>
  <si>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</si>
  <si>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</si>
  <si>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</si>
  <si>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</si>
  <si>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</si>
  <si>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</si>
  <si>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</si>
  <si>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</si>
  <si>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</si>
  <si>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</si>
  <si>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</si>
  <si>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</si>
  <si>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</si>
  <si>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</si>
  <si>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</si>
  <si>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</si>
  <si>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</si>
  <si>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</si>
  <si>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</si>
  <si>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</si>
  <si>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</si>
  <si>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</si>
  <si>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</si>
  <si>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</si>
  <si>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</si>
  <si>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</si>
  <si>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</si>
  <si>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</si>
  <si>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</si>
  <si>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</si>
  <si>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</si>
  <si>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</si>
  <si>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</si>
  <si>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</si>
  <si>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</si>
  <si>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</si>
  <si>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</si>
  <si>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</si>
  <si>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</si>
  <si>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</si>
  <si>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</si>
  <si>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</si>
  <si>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</si>
  <si>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</si>
  <si>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</si>
  <si>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</si>
  <si>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</si>
  <si>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</si>
  <si>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</si>
  <si>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</si>
  <si>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</si>
  <si>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</si>
  <si>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</si>
  <si>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</si>
  <si>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</si>
  <si>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</si>
  <si>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</si>
  <si>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</si>
  <si>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</si>
  <si>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</si>
  <si>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</si>
  <si>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</si>
  <si>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</si>
  <si>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</si>
  <si>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</si>
  <si>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</si>
  <si>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</si>
  <si>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</si>
  <si>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</si>
  <si>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</si>
  <si>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</si>
  <si>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</si>
  <si>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</si>
  <si>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</si>
  <si>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</si>
  <si>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</si>
  <si>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</si>
  <si>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</si>
  <si>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</si>
  <si>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</si>
  <si>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</si>
  <si>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</si>
  <si>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</si>
  <si>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</si>
  <si>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</si>
  <si>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</si>
  <si>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</si>
  <si>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</si>
  <si>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</si>
  <si>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</si>
  <si>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</si>
  <si>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</si>
  <si>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</si>
  <si>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</si>
  <si>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</si>
  <si>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</si>
  <si>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</si>
  <si>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</si>
  <si>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</si>
  <si>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</si>
  <si>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</si>
  <si>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</si>
  <si>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</si>
  <si>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</si>
  <si>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</si>
  <si>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</si>
  <si>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</si>
  <si>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</si>
  <si>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</si>
  <si>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</si>
  <si>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</si>
  <si>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</si>
  <si>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</si>
  <si>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</si>
  <si>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</si>
  <si>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</si>
  <si>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</si>
  <si>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</si>
  <si>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</si>
  <si>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</si>
  <si>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</si>
  <si>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</si>
  <si>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</si>
  <si>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</si>
  <si>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</si>
  <si>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</si>
  <si>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</si>
  <si>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</si>
  <si>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</si>
  <si>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</si>
  <si>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</si>
  <si>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</si>
  <si>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</si>
  <si>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</si>
  <si>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</si>
  <si>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</si>
  <si>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</si>
  <si>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</si>
  <si>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</si>
  <si>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</si>
  <si>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</si>
  <si>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</si>
  <si>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</si>
  <si>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</si>
  <si>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</si>
  <si>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</si>
  <si>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</si>
  <si>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</si>
  <si>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</si>
  <si>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</si>
  <si>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</si>
  <si>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</si>
  <si>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</si>
  <si>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</si>
  <si>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</si>
  <si>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</si>
  <si>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</si>
  <si>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</si>
  <si>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</si>
  <si>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</si>
  <si>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</si>
  <si>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</si>
  <si>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</si>
  <si>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</si>
  <si>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</si>
  <si>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</si>
  <si>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</si>
  <si>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</si>
  <si>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</si>
  <si>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</si>
  <si>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</si>
  <si>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</si>
  <si>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</si>
  <si>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</si>
  <si>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</si>
  <si>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</si>
  <si>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</si>
  <si>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</si>
  <si>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</si>
  <si>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</si>
  <si>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</si>
  <si>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</si>
  <si>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</si>
  <si>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</si>
  <si>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</si>
  <si>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</si>
  <si>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</si>
  <si>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</si>
  <si>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</si>
  <si>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</si>
  <si>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</si>
  <si>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</si>
  <si>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</si>
  <si>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</si>
  <si>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</si>
  <si>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</si>
  <si>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</si>
  <si>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</si>
  <si>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</si>
  <si>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</si>
  <si>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</si>
  <si>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</si>
  <si>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</si>
  <si>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</si>
  <si>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</si>
  <si>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</si>
  <si>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</si>
  <si>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</si>
  <si>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</si>
  <si>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</si>
  <si>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</si>
  <si>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</si>
  <si>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</si>
  <si>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</si>
  <si>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</si>
  <si>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</si>
  <si>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</si>
  <si>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</si>
  <si>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</si>
  <si>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</si>
  <si>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</si>
  <si>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</si>
  <si>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</si>
  <si>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</si>
  <si>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</si>
  <si>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</si>
  <si>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</si>
  <si>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</si>
  <si>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</si>
  <si>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</si>
  <si>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</si>
  <si>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</si>
  <si>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</si>
  <si>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</si>
  <si>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</si>
  <si>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</si>
  <si>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</si>
  <si>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</si>
  <si>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</si>
  <si>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</si>
  <si>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</si>
  <si>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</si>
  <si>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</si>
  <si>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</si>
  <si>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</si>
  <si>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</si>
  <si>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</si>
  <si>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</si>
  <si>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</si>
  <si>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</si>
  <si>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</si>
  <si>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</si>
  <si>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</si>
  <si>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</si>
  <si>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</si>
  <si>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</si>
  <si>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</si>
  <si>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</si>
  <si>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</si>
  <si>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</si>
  <si>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</si>
  <si>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</si>
  <si>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</si>
  <si>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</si>
  <si>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</si>
  <si>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</si>
  <si>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</si>
  <si>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</si>
  <si>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</si>
  <si>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</si>
  <si>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</si>
  <si>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</si>
  <si>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</si>
  <si>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</si>
  <si>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</si>
  <si>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</si>
  <si>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</si>
  <si>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</si>
  <si>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</si>
  <si>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</si>
  <si>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</si>
  <si>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</si>
  <si>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</si>
  <si>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</si>
  <si>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</si>
  <si>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</si>
  <si>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</si>
  <si>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</si>
  <si>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</si>
  <si>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</si>
  <si>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</si>
  <si>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</si>
  <si>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</si>
  <si>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</si>
  <si>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</si>
  <si>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</si>
  <si>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</si>
  <si>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</si>
  <si>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</si>
  <si>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</si>
  <si>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</si>
  <si>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</si>
  <si>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</si>
  <si>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</si>
  <si>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</si>
  <si>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</si>
  <si>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</si>
  <si>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</si>
  <si>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</si>
  <si>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</si>
  <si>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</si>
  <si>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</si>
  <si>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</si>
  <si>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</si>
  <si>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</si>
  <si>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</si>
  <si>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</si>
  <si>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</si>
  <si>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</si>
  <si>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</si>
  <si>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</si>
  <si>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</si>
  <si>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</si>
  <si>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</si>
  <si>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</si>
  <si>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</si>
  <si>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</si>
  <si>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</si>
  <si>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</si>
  <si>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</si>
  <si>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</si>
  <si>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</si>
  <si>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</si>
  <si>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</si>
  <si>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</si>
  <si>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</si>
  <si>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</si>
  <si>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</si>
  <si>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</si>
  <si>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</si>
  <si>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</si>
  <si>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</si>
  <si>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</si>
  <si>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</si>
  <si>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</si>
  <si>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</si>
  <si>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</si>
  <si>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</si>
  <si>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</si>
  <si>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</si>
  <si>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</si>
  <si>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</si>
  <si>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</si>
  <si>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</si>
  <si>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</si>
  <si>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</si>
  <si>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</si>
  <si>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</si>
  <si>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</si>
  <si>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</si>
  <si>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</si>
  <si>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</si>
  <si>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</si>
  <si>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</si>
  <si>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</si>
  <si>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</si>
  <si>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</si>
  <si>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</si>
  <si>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</si>
  <si>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</si>
  <si>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</si>
  <si>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</si>
  <si>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</si>
  <si>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</si>
  <si>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</si>
  <si>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</si>
  <si>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</si>
  <si>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</si>
  <si>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</si>
  <si>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</si>
  <si>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</si>
  <si>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</si>
  <si>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</si>
  <si>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</si>
  <si>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</si>
  <si>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</si>
  <si>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</si>
  <si>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</si>
  <si>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</si>
  <si>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</si>
  <si>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</si>
  <si>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</si>
  <si>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</si>
  <si>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</si>
  <si>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</si>
  <si>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</si>
  <si>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</si>
  <si>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</si>
  <si>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</si>
  <si>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</si>
  <si>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</si>
  <si>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</si>
  <si>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</si>
  <si>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</si>
  <si>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</si>
  <si>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</si>
  <si>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</si>
  <si>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</si>
  <si>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</si>
  <si>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</si>
  <si>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</si>
  <si>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</si>
  <si>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</si>
  <si>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</si>
  <si>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</si>
  <si>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</si>
  <si>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</si>
  <si>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</si>
  <si>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</si>
  <si>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</si>
  <si>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</si>
  <si>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</si>
  <si>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</si>
  <si>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</si>
  <si>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</si>
  <si>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</si>
  <si>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</si>
  <si>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</si>
  <si>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</si>
  <si>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</si>
  <si>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</si>
  <si>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</si>
  <si>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</si>
  <si>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</si>
  <si>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</si>
  <si>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</si>
  <si>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</si>
  <si>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</si>
  <si>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</si>
  <si>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</si>
  <si>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</si>
  <si>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</si>
  <si>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</si>
  <si>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</si>
  <si>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</si>
  <si>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</si>
  <si>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</si>
  <si>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</si>
  <si>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</si>
  <si>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</si>
  <si>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</si>
  <si>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</si>
  <si>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</si>
  <si>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</si>
  <si>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</si>
  <si>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</si>
  <si>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</si>
  <si>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</si>
  <si>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</si>
  <si>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</si>
  <si>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</si>
  <si>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</si>
  <si>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</si>
  <si>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</si>
  <si>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</si>
  <si>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</si>
  <si>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</si>
  <si>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</si>
  <si>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</si>
  <si>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</si>
  <si>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</si>
  <si>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</si>
  <si>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</si>
  <si>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</si>
  <si>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</si>
  <si>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</si>
  <si>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</si>
  <si>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</si>
  <si>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</si>
  <si>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</si>
  <si>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</si>
  <si>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</si>
  <si>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</si>
  <si>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</si>
  <si>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</si>
  <si>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</si>
  <si>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</si>
  <si>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</si>
  <si>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</si>
  <si>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</si>
  <si>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</si>
  <si>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</si>
  <si>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</si>
  <si>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</si>
  <si>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</si>
  <si>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</si>
  <si>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</si>
  <si>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</si>
  <si>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</si>
  <si>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</si>
  <si>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</si>
  <si>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</si>
  <si>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</si>
  <si>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</si>
  <si>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</si>
  <si>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</si>
  <si>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</si>
  <si>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</si>
  <si>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</si>
  <si>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</si>
  <si>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</si>
  <si>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</si>
  <si>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</si>
  <si>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</si>
  <si>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</si>
  <si>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</si>
  <si>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</si>
  <si>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</si>
  <si>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</si>
  <si>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</si>
  <si>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</si>
  <si>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</si>
  <si>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</si>
  <si>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</si>
  <si>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</si>
  <si>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</si>
  <si>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</si>
  <si>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</si>
  <si>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</si>
  <si>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</si>
  <si>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</si>
  <si>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</si>
  <si>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</si>
  <si>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</si>
  <si>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</si>
  <si>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</si>
  <si>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</si>
  <si>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</si>
  <si>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</si>
  <si>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</si>
  <si>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</si>
  <si>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</si>
  <si>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</si>
  <si>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</si>
  <si>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</si>
  <si>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</si>
  <si>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</si>
  <si>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</si>
  <si>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</si>
  <si>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</si>
  <si>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</si>
  <si>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</si>
  <si>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</si>
  <si>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</si>
  <si>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</si>
  <si>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</si>
  <si>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</si>
  <si>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</si>
  <si>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</si>
  <si>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</si>
  <si>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</si>
  <si>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</si>
  <si>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</si>
  <si>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</si>
  <si>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</si>
  <si>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</si>
  <si>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</si>
  <si>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</si>
  <si>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</si>
  <si>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</si>
  <si>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</si>
  <si>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</si>
  <si>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</si>
  <si>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</si>
  <si>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</si>
  <si>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</si>
  <si>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</si>
  <si>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</si>
  <si>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</si>
  <si>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</si>
  <si>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</si>
  <si>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</si>
  <si>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</si>
  <si>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</si>
  <si>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</si>
  <si>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</si>
  <si>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</si>
  <si>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</si>
  <si>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</si>
  <si>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</si>
  <si>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</si>
  <si>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</si>
  <si>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</si>
  <si>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</si>
  <si>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</si>
  <si>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</si>
  <si>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</si>
  <si>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</si>
  <si>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</si>
  <si>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</si>
  <si>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</si>
  <si>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</si>
  <si>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</si>
  <si>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</si>
  <si>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</si>
  <si>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</si>
  <si>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</si>
  <si>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</si>
  <si>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</si>
  <si>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</si>
  <si>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</si>
  <si>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</si>
  <si>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</si>
  <si>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</si>
  <si>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</si>
  <si>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</si>
  <si>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</si>
  <si>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</si>
  <si>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</si>
  <si>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</si>
  <si>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</si>
  <si>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</si>
  <si>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</si>
  <si>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</si>
  <si>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</si>
  <si>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</si>
  <si>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</si>
  <si>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</si>
  <si>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</si>
  <si>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</si>
  <si>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</si>
  <si>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</si>
  <si>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</si>
  <si>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</si>
  <si>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</si>
  <si>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</si>
  <si>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</si>
  <si>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</si>
  <si>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</si>
  <si>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</si>
  <si>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</si>
  <si>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</si>
  <si>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</si>
  <si>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</si>
  <si>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</si>
  <si>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</si>
  <si>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</si>
  <si>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</si>
  <si>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</si>
  <si>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</si>
  <si>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</si>
  <si>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</si>
  <si>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</si>
  <si>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</si>
  <si>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</si>
  <si>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</si>
  <si>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</si>
  <si>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</si>
  <si>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</si>
  <si>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</si>
  <si>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</si>
  <si>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</si>
  <si>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</si>
  <si>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</si>
  <si>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</si>
  <si>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</si>
  <si>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</si>
  <si>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</si>
  <si>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</si>
  <si>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</si>
  <si>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</si>
  <si>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</si>
  <si>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</si>
  <si>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</si>
  <si>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</si>
  <si>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</si>
  <si>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</si>
  <si>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</si>
  <si>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</si>
  <si>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</si>
  <si>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</si>
  <si>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</si>
  <si>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</si>
  <si>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</si>
  <si>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</si>
  <si>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</si>
  <si>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</si>
  <si>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</si>
  <si>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</si>
  <si>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</si>
  <si>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</si>
  <si>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</si>
  <si>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</si>
  <si>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</si>
  <si>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</si>
  <si>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</si>
  <si>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</si>
  <si>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</si>
  <si>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</si>
  <si>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</si>
  <si>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</si>
  <si>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</si>
  <si>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</si>
  <si>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</si>
  <si>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</si>
  <si>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</si>
  <si>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</si>
  <si>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</si>
  <si>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</si>
  <si>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</si>
  <si>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</si>
  <si>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</si>
  <si>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</si>
  <si>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</si>
  <si>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</si>
  <si>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</si>
  <si>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</si>
  <si>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</si>
  <si>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</si>
  <si>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</si>
  <si>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</si>
  <si>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</si>
  <si>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</si>
  <si>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</si>
  <si>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</si>
  <si>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</si>
  <si>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</si>
  <si>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</si>
  <si>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</si>
  <si>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</si>
  <si>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</si>
  <si>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</si>
  <si>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</si>
  <si>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</si>
  <si>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</si>
  <si>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</si>
  <si>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</si>
  <si>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</si>
  <si>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</si>
  <si>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</si>
  <si>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</si>
  <si>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</si>
  <si>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</si>
  <si>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</si>
  <si>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</si>
  <si>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</si>
  <si>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</si>
  <si>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</si>
  <si>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</si>
  <si>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</si>
  <si>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</si>
  <si>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</si>
  <si>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</si>
  <si>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</si>
  <si>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</si>
  <si>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</si>
  <si>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</si>
  <si>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</si>
  <si>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</si>
  <si>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</si>
  <si>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</si>
  <si>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</si>
  <si>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</si>
  <si>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</si>
  <si>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</si>
  <si>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</si>
  <si>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</si>
  <si>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</si>
  <si>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</si>
  <si>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</si>
  <si>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</si>
  <si>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</si>
  <si>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</si>
  <si>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</si>
  <si>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</si>
  <si>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</si>
  <si>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</si>
  <si>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</si>
  <si>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</si>
  <si>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</si>
  <si>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</si>
  <si>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</si>
  <si>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</si>
  <si>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</si>
  <si>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</si>
  <si>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</si>
  <si>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</si>
  <si>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</si>
  <si>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</si>
  <si>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</si>
  <si>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</si>
  <si>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</si>
  <si>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</si>
  <si>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</si>
  <si>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</si>
  <si>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</si>
  <si>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</si>
  <si>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</si>
  <si>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</si>
  <si>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</si>
  <si>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</si>
  <si>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</si>
  <si>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</si>
  <si>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</si>
  <si>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</si>
  <si>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</si>
  <si>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</si>
  <si>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</si>
  <si>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</si>
  <si>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</si>
  <si>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</si>
  <si>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</si>
  <si>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</si>
  <si>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</si>
  <si>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</si>
  <si>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</si>
  <si>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</si>
  <si>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</si>
  <si>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</si>
  <si>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</si>
  <si>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</si>
  <si>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</si>
  <si>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</si>
  <si>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</si>
  <si>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</si>
  <si>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</si>
  <si>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</si>
  <si>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</si>
  <si>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</si>
  <si>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</si>
  <si>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</si>
  <si>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</si>
  <si>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</si>
  <si>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</si>
  <si>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</si>
  <si>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</si>
  <si>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</si>
  <si>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</si>
  <si>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</si>
  <si>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</si>
  <si>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</si>
  <si>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</si>
  <si>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</si>
  <si>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</si>
  <si>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</si>
  <si>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</si>
  <si>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</si>
  <si>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</si>
  <si>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</si>
  <si>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</si>
  <si>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</si>
  <si>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</si>
  <si>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</si>
  <si>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</si>
  <si>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</si>
  <si>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</si>
  <si>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</si>
  <si>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</si>
  <si>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</si>
  <si>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</si>
  <si>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</si>
  <si>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</si>
  <si>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</si>
  <si>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</si>
  <si>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</si>
  <si>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</si>
  <si>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</si>
  <si>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</si>
  <si>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</si>
  <si>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</si>
  <si>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</si>
  <si>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</si>
  <si>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</si>
  <si>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</si>
  <si>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</si>
  <si>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</si>
  <si>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</si>
  <si>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</si>
  <si>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</si>
  <si>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</si>
  <si>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</si>
  <si>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</si>
  <si>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</si>
  <si>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</si>
  <si>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</si>
  <si>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</si>
  <si>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</si>
  <si>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</si>
  <si>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</si>
  <si>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</si>
  <si>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</si>
  <si>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</si>
  <si>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</si>
  <si>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</si>
  <si>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</si>
  <si>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</si>
  <si>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</si>
  <si>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</si>
  <si>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</si>
  <si>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</si>
  <si>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</si>
  <si>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</si>
  <si>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</si>
  <si>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</si>
  <si>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</si>
  <si>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</si>
  <si>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</si>
  <si>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</si>
  <si>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</si>
  <si>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</si>
  <si>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</si>
  <si>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</si>
  <si>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</si>
  <si>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</si>
  <si>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</si>
  <si>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</si>
  <si>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</si>
  <si>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</si>
  <si>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</si>
  <si>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</si>
  <si>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</si>
  <si>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</si>
  <si>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</si>
  <si>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</si>
  <si>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</si>
  <si>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</si>
  <si>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</si>
  <si>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</si>
  <si>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</si>
  <si>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</si>
  <si>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</si>
  <si>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</si>
  <si>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</si>
  <si>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</si>
  <si>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</si>
  <si>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</si>
  <si>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</si>
  <si>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</si>
  <si>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</si>
  <si>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</si>
  <si>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</si>
  <si>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</si>
  <si>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</si>
  <si>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</si>
  <si>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</si>
  <si>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</si>
  <si>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</si>
  <si>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</si>
  <si>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</si>
  <si>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</si>
  <si>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</si>
  <si>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</si>
  <si>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</si>
  <si>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</si>
  <si>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</si>
  <si>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</si>
  <si>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</si>
  <si>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</si>
  <si>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</si>
  <si>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</si>
  <si>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</si>
  <si>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</si>
  <si>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</si>
  <si>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</si>
  <si>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</si>
  <si>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</si>
  <si>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</si>
  <si>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</si>
  <si>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</si>
  <si>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</si>
  <si>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</si>
  <si>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</si>
  <si>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</si>
  <si>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</si>
  <si>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</si>
  <si>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</si>
  <si>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</si>
  <si>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</si>
  <si>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</si>
  <si>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</si>
  <si>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</si>
  <si>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</si>
  <si>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</si>
  <si>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</si>
  <si>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</si>
  <si>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</si>
  <si>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</si>
  <si>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</si>
  <si>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</si>
  <si>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</si>
  <si>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</si>
  <si>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</si>
  <si>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</si>
  <si>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</si>
  <si>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</si>
  <si>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</si>
  <si>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</si>
  <si>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</si>
  <si>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</si>
  <si>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</si>
  <si>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</si>
  <si>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</si>
  <si>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</si>
  <si>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</si>
  <si>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</si>
  <si>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</si>
  <si>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</si>
  <si>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</si>
  <si>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</si>
  <si>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</si>
  <si>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</si>
  <si>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</si>
  <si>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</si>
  <si>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</si>
  <si>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</si>
  <si>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</si>
  <si>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</si>
  <si>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</si>
  <si>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</si>
  <si>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</si>
  <si>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</si>
  <si>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</si>
  <si>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</si>
  <si>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</si>
  <si>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</si>
  <si>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</si>
  <si>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</si>
  <si>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</si>
  <si>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</si>
  <si>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</si>
  <si>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</si>
  <si>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</si>
  <si>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</si>
  <si>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</si>
  <si>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</si>
  <si>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</si>
  <si>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</si>
  <si>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</si>
  <si>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</si>
  <si>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</si>
  <si>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</si>
  <si>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</si>
  <si>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</si>
  <si>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</si>
  <si>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</si>
  <si>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</si>
  <si>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</si>
  <si>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</si>
  <si>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</si>
  <si>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</si>
  <si>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</si>
  <si>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</si>
  <si>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</si>
  <si>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</si>
  <si>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</si>
  <si>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</si>
  <si>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</si>
  <si>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</si>
  <si>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</si>
  <si>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</si>
  <si>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</si>
  <si>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</si>
  <si>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</si>
  <si>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</si>
  <si>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</si>
  <si>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</si>
  <si>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</si>
  <si>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</si>
  <si>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</si>
  <si>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</si>
  <si>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</si>
  <si>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</si>
  <si>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</si>
  <si>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</si>
  <si>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</si>
  <si>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</si>
  <si>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</si>
  <si>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</si>
  <si>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</si>
  <si>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</si>
  <si>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</si>
  <si>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</si>
  <si>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</si>
  <si>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</si>
  <si>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</si>
  <si>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</si>
  <si>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</si>
  <si>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</si>
  <si>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</si>
  <si>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</si>
  <si>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</si>
  <si>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</si>
  <si>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</si>
  <si>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</si>
  <si>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</si>
  <si>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</si>
  <si>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</si>
  <si>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</si>
  <si>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</si>
  <si>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</si>
  <si>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</si>
  <si>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</si>
  <si>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</si>
  <si>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</si>
  <si>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</si>
  <si>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</si>
  <si>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</si>
  <si>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</si>
  <si>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</si>
  <si>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</si>
  <si>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</si>
  <si>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</si>
  <si>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</si>
  <si>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</si>
  <si>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</si>
  <si>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</si>
  <si>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</si>
  <si>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</si>
  <si>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</si>
  <si>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</si>
  <si>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</si>
  <si>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</si>
  <si>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</si>
  <si>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</si>
  <si>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</si>
  <si>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</si>
  <si>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</si>
  <si>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</si>
  <si>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</si>
  <si>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</si>
  <si>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</si>
  <si>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</si>
  <si>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</si>
  <si>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</si>
  <si>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</si>
  <si>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</si>
  <si>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</si>
  <si>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</si>
  <si>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</si>
  <si>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</si>
  <si>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</si>
  <si>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</si>
  <si>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</si>
  <si>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</si>
  <si>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</si>
  <si>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</si>
  <si>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</si>
  <si>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</si>
  <si>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</si>
  <si>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</si>
  <si>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</si>
  <si>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</si>
  <si>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</si>
  <si>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</si>
  <si>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</si>
  <si>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</si>
  <si>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</si>
  <si>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</si>
  <si>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</si>
  <si>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</si>
  <si>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</si>
  <si>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</si>
  <si>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</si>
  <si>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</si>
  <si>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</si>
  <si>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</si>
  <si>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</si>
  <si>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</si>
  <si>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</si>
  <si>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</si>
  <si>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</si>
  <si>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</si>
  <si>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</si>
  <si>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</si>
  <si>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</si>
  <si>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</si>
  <si>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</si>
  <si>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</si>
  <si>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</si>
  <si>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</si>
  <si>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</si>
  <si>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</si>
  <si>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</si>
  <si>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</si>
  <si>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</si>
  <si>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</si>
  <si>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</si>
  <si>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</si>
  <si>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</si>
  <si>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</si>
  <si>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</si>
  <si>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</si>
  <si>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</si>
  <si>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</si>
  <si>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</si>
  <si>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</si>
  <si>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</si>
  <si>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</si>
  <si>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</si>
  <si>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</si>
  <si>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</si>
  <si>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</si>
  <si>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</si>
  <si>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</si>
  <si>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</si>
  <si>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</si>
  <si>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</si>
  <si>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</si>
  <si>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</si>
  <si>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</si>
  <si>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</si>
  <si>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</si>
  <si>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</si>
  <si>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</si>
  <si>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</si>
  <si>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</si>
  <si>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</si>
  <si>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</si>
  <si>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</si>
  <si>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</si>
  <si>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</si>
  <si>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</si>
  <si>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</si>
  <si>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</si>
  <si>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</si>
  <si>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</si>
  <si>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</si>
  <si>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</si>
  <si>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</si>
  <si>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</si>
  <si>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</si>
  <si>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</si>
  <si>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</si>
  <si>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</si>
  <si>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</si>
  <si>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</si>
  <si>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</si>
  <si>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</si>
  <si>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</si>
  <si>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</si>
  <si>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</si>
  <si>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</si>
  <si>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</si>
  <si>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</si>
  <si>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</si>
  <si>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</si>
  <si>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</si>
  <si>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</si>
  <si>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</si>
  <si>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</si>
  <si>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</si>
  <si>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</si>
  <si>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</si>
  <si>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</si>
  <si>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</si>
  <si>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</si>
  <si>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</si>
  <si>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</si>
  <si>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</si>
  <si>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</si>
  <si>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</si>
  <si>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</si>
  <si>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</si>
  <si>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</si>
  <si>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</si>
  <si>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</si>
  <si>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</si>
  <si>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</si>
  <si>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</si>
  <si>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</si>
  <si>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</si>
  <si>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</si>
  <si>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</si>
  <si>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</si>
  <si>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</si>
  <si>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</si>
  <si>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</si>
  <si>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</si>
  <si>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</si>
  <si>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</si>
  <si>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</si>
  <si>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</si>
  <si>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</si>
  <si>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</si>
  <si>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</si>
  <si>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</si>
  <si>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</si>
  <si>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</si>
  <si>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</si>
  <si>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</si>
  <si>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</si>
  <si>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</si>
  <si>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</si>
  <si>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</si>
  <si>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</si>
  <si>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</si>
  <si>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</si>
  <si>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</si>
  <si>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</si>
  <si>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</si>
  <si>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</si>
  <si>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</si>
  <si>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</si>
  <si>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</si>
  <si>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</si>
  <si>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</si>
  <si>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</si>
  <si>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</si>
  <si>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</si>
  <si>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</si>
  <si>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</si>
  <si>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</si>
  <si>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</si>
  <si>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</si>
  <si>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</si>
  <si>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</si>
  <si>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</si>
  <si>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</si>
  <si>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</si>
  <si>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</si>
  <si>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</si>
  <si>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</si>
  <si>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</si>
  <si>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</si>
  <si>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</si>
  <si>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</si>
  <si>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</si>
  <si>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</si>
  <si>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</si>
  <si>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</si>
  <si>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</si>
  <si>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</si>
  <si>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</si>
  <si>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</si>
  <si>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</si>
  <si>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</si>
  <si>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</si>
  <si>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</si>
  <si>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</si>
  <si>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</si>
  <si>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</si>
  <si>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</si>
  <si>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</si>
  <si>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</si>
  <si>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</si>
  <si>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</si>
  <si>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</si>
  <si>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</si>
  <si>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</si>
  <si>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</si>
  <si>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</si>
  <si>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</si>
  <si>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</si>
  <si>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</si>
  <si>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</si>
  <si>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</si>
  <si>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</si>
  <si>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</si>
  <si>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</si>
  <si>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</si>
  <si>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</si>
  <si>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</si>
  <si>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</si>
  <si>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</si>
  <si>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</si>
  <si>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</si>
  <si>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</si>
  <si>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</si>
  <si>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</si>
  <si>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</si>
  <si>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</si>
  <si>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</si>
  <si>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</si>
  <si>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</si>
  <si>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</si>
  <si>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</si>
  <si>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</si>
  <si>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</si>
  <si>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</si>
  <si>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</si>
  <si>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</si>
  <si>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</si>
  <si>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</si>
  <si>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</si>
  <si>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</si>
  <si>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</si>
  <si>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</si>
  <si>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</si>
  <si>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</si>
  <si>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</si>
  <si>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</si>
  <si>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</si>
  <si>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</si>
  <si>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</si>
  <si>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</si>
  <si>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</si>
  <si>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</si>
  <si>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</si>
  <si>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</si>
  <si>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</si>
  <si>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</si>
  <si>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</si>
  <si>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</si>
  <si>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</si>
  <si>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</si>
  <si>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</si>
  <si>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</si>
  <si>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</si>
  <si>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</si>
  <si>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</si>
  <si>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</si>
  <si>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</si>
  <si>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</si>
  <si>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</si>
  <si>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</si>
  <si>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</si>
  <si>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</si>
  <si>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</si>
  <si>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</si>
  <si>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</si>
  <si>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</si>
  <si>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</si>
  <si>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</si>
  <si>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</si>
  <si>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</si>
  <si>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</si>
  <si>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</si>
  <si>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</si>
  <si>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</si>
  <si>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</si>
  <si>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</si>
  <si>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</si>
  <si>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</si>
  <si>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</si>
  <si>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</si>
  <si>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</si>
  <si>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</si>
  <si>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</si>
  <si>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</si>
  <si>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</si>
  <si>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</si>
  <si>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</si>
  <si>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</si>
  <si>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</si>
  <si>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</si>
  <si>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</si>
  <si>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</si>
  <si>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</si>
  <si>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</si>
  <si>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</si>
  <si>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</si>
  <si>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</si>
  <si>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</si>
  <si>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</si>
  <si>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</si>
  <si>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</si>
  <si>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</si>
  <si>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</si>
  <si>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</si>
  <si>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</si>
  <si>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</si>
  <si>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</si>
  <si>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</si>
  <si>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</si>
  <si>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</si>
  <si>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</si>
  <si>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</si>
  <si>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</si>
  <si>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</si>
  <si>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</si>
  <si>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</si>
  <si>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</si>
  <si>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</si>
  <si>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</si>
  <si>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</si>
  <si>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</si>
  <si>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</si>
  <si>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</si>
  <si>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</si>
  <si>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</si>
  <si>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</si>
  <si>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</si>
  <si>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</si>
  <si>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</si>
  <si>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</si>
  <si>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</si>
  <si>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</si>
  <si>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</si>
  <si>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</si>
  <si>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</si>
  <si>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</si>
  <si>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</si>
  <si>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</si>
  <si>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</si>
  <si>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</si>
  <si>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</si>
  <si>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</si>
  <si>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</si>
  <si>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</si>
  <si>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</si>
  <si>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</si>
  <si>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</si>
  <si>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</si>
  <si>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</si>
  <si>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</si>
  <si>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</si>
  <si>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</si>
  <si>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</si>
  <si>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</si>
  <si>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</si>
  <si>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</si>
  <si>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</si>
  <si>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</si>
  <si>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</si>
  <si>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</si>
  <si>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</si>
  <si>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</si>
  <si>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</si>
  <si>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</si>
  <si>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</si>
  <si>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</si>
  <si>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</si>
  <si>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</si>
  <si>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</si>
  <si>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</si>
  <si>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</si>
  <si>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</si>
  <si>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</si>
  <si>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</si>
  <si>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</si>
  <si>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</si>
  <si>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</si>
  <si>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</si>
  <si>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</si>
  <si>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</si>
  <si>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</si>
  <si>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</si>
  <si>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</si>
  <si>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</si>
  <si>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</si>
  <si>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</si>
  <si>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</si>
  <si>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</si>
  <si>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</si>
  <si>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</si>
  <si>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</si>
  <si>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</si>
  <si>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</si>
  <si>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</si>
  <si>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</si>
  <si>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</si>
  <si>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</si>
  <si>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</si>
  <si>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</si>
  <si>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</si>
  <si>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</si>
  <si>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</si>
  <si>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</si>
  <si>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</si>
  <si>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</si>
  <si>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</si>
  <si>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</si>
  <si>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</si>
  <si>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</si>
  <si>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</si>
  <si>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</si>
  <si>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</si>
  <si>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</si>
  <si>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</si>
  <si>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</si>
  <si>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</si>
  <si>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</si>
  <si>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</si>
  <si>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</si>
  <si>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</si>
  <si>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</si>
  <si>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</si>
  <si>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</si>
  <si>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</si>
  <si>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</si>
  <si>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</si>
  <si>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</si>
  <si>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</si>
  <si>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</si>
  <si>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</si>
  <si>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</si>
  <si>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</si>
  <si>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</si>
  <si>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</si>
  <si>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</si>
  <si>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</si>
  <si>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</si>
  <si>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</si>
  <si>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</si>
  <si>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</si>
  <si>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</si>
  <si>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</si>
  <si>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</si>
  <si>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</si>
  <si>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</si>
  <si>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</si>
  <si>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</si>
  <si>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</si>
  <si>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</si>
  <si>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</si>
  <si>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</si>
  <si>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</si>
  <si>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</si>
  <si>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</si>
  <si>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</si>
  <si>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</si>
  <si>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</si>
  <si>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</si>
  <si>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</si>
  <si>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</si>
  <si>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</si>
  <si>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</si>
  <si>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</si>
  <si>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</si>
  <si>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</si>
  <si>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</si>
  <si>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</si>
  <si>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</si>
  <si>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</si>
  <si>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</si>
  <si>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</si>
  <si>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</si>
  <si>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</si>
  <si>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</si>
  <si>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</si>
  <si>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</si>
  <si>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</si>
  <si>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</si>
  <si>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</si>
  <si>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</si>
  <si>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</si>
  <si>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</si>
  <si>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</si>
  <si>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</si>
  <si>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</si>
  <si>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</si>
  <si>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</si>
  <si>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</si>
  <si>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</si>
  <si>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</si>
  <si>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</si>
  <si>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</si>
  <si>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</si>
  <si>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</si>
  <si>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</si>
  <si>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</si>
  <si>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</si>
  <si>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</si>
  <si>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</si>
  <si>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</si>
  <si>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</si>
  <si>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</si>
  <si>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</si>
  <si>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</si>
  <si>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</si>
  <si>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</si>
  <si>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</si>
  <si>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</si>
  <si>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</si>
  <si>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</si>
  <si>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</si>
  <si>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</si>
  <si>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</si>
  <si>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</si>
  <si>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</si>
  <si>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</si>
  <si>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</si>
  <si>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</si>
  <si>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</si>
  <si>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</si>
  <si>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</si>
  <si>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</si>
  <si>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</si>
  <si>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</si>
  <si>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</si>
  <si>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</si>
  <si>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</si>
  <si>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</si>
  <si>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</si>
  <si>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</si>
  <si>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</si>
  <si>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</si>
  <si>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</si>
  <si>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</si>
  <si>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</si>
  <si>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</si>
  <si>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</si>
  <si>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</si>
  <si>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</si>
  <si>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</si>
  <si>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</si>
  <si>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</si>
  <si>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</si>
  <si>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</si>
  <si>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</si>
  <si>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</si>
  <si>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</si>
  <si>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</si>
  <si>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</si>
  <si>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</si>
  <si>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</si>
  <si>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</si>
  <si>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</si>
  <si>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</si>
  <si>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</si>
  <si>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</si>
  <si>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</si>
  <si>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</si>
  <si>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</si>
  <si>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</si>
  <si>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</si>
  <si>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</si>
  <si>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</si>
  <si>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</si>
  <si>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</si>
  <si>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</si>
  <si>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</si>
  <si>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</si>
  <si>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</si>
  <si>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</si>
  <si>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</si>
  <si>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</si>
  <si>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</si>
  <si>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</si>
  <si>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</si>
  <si>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</si>
  <si>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</si>
  <si>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</si>
  <si>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</si>
  <si>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</si>
  <si>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</si>
  <si>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</si>
  <si>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</si>
  <si>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</si>
  <si>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</si>
  <si>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</si>
  <si>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</si>
  <si>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</si>
  <si>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</si>
  <si>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</si>
  <si>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</si>
  <si>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</si>
  <si>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</si>
  <si>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</si>
  <si>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</si>
  <si>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</si>
  <si>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</si>
  <si>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</si>
  <si>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</si>
  <si>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</si>
  <si>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</si>
  <si>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</si>
  <si>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</si>
  <si>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</si>
  <si>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</si>
  <si>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</si>
  <si>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</si>
  <si>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</si>
  <si>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</si>
  <si>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</si>
  <si>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</si>
  <si>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</si>
  <si>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</si>
  <si>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</si>
  <si>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</si>
  <si>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</si>
  <si>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</si>
  <si>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</si>
  <si>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</si>
  <si>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</si>
  <si>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</si>
  <si>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</si>
  <si>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</si>
  <si>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</si>
  <si>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</si>
  <si>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</si>
  <si>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</si>
  <si>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</si>
  <si>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</si>
  <si>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</si>
  <si>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</si>
  <si>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</si>
  <si>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</si>
  <si>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</si>
  <si>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</si>
  <si>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</si>
  <si>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</si>
  <si>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</si>
  <si>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</si>
  <si>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</si>
  <si>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</si>
  <si>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</si>
  <si>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</si>
  <si>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</si>
  <si>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</si>
  <si>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</si>
  <si>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</si>
  <si>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</si>
  <si>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</si>
  <si>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</si>
  <si>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</si>
  <si>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</si>
  <si>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</si>
  <si>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</si>
  <si>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</si>
  <si>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</si>
  <si>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</si>
  <si>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</si>
  <si>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</si>
  <si>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</si>
  <si>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</si>
  <si>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</si>
  <si>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</si>
  <si>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</si>
  <si>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</si>
  <si>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</si>
  <si>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</si>
  <si>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</si>
  <si>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</si>
  <si>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</si>
  <si>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</si>
  <si>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</si>
  <si>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</si>
  <si>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</si>
  <si>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</si>
  <si>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</si>
  <si>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</si>
  <si>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</si>
  <si>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</si>
  <si>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</si>
  <si>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</si>
  <si>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</si>
  <si>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</si>
  <si>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</si>
  <si>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</si>
  <si>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</si>
  <si>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</si>
  <si>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</si>
  <si>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</si>
  <si>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</si>
  <si>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</si>
  <si>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</si>
  <si>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</si>
  <si>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</si>
  <si>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</si>
  <si>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</si>
  <si>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</si>
  <si>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</si>
  <si>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</si>
  <si>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</si>
  <si>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</si>
  <si>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</si>
  <si>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</si>
  <si>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</si>
  <si>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</si>
  <si>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</si>
  <si>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</si>
  <si>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</si>
  <si>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</si>
  <si>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</si>
  <si>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</si>
  <si>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</si>
  <si>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</si>
  <si>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</si>
  <si>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</si>
  <si>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</si>
  <si>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</si>
  <si>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</si>
  <si>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</si>
  <si>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</si>
  <si>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</si>
  <si>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</si>
  <si>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</si>
  <si>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</si>
  <si>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</si>
  <si>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</si>
  <si>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</si>
  <si>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</si>
  <si>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</si>
  <si>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</si>
  <si>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</si>
  <si>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</si>
  <si>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</si>
  <si>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</si>
  <si>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</si>
  <si>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</si>
  <si>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</si>
  <si>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</si>
  <si>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</si>
  <si>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</si>
  <si>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</si>
  <si>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</si>
  <si>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</si>
  <si>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</si>
  <si>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</si>
  <si>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</si>
  <si>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</si>
  <si>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</si>
  <si>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</si>
  <si>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</si>
  <si>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</si>
  <si>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</si>
  <si>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</si>
  <si>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</si>
  <si>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</si>
  <si>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</si>
  <si>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</si>
  <si>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</si>
  <si>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</si>
  <si>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</si>
  <si>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</si>
  <si>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</si>
  <si>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</si>
  <si>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</si>
  <si>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</si>
  <si>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</si>
  <si>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</si>
  <si>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</si>
  <si>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</si>
  <si>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</si>
  <si>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</si>
  <si>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</si>
  <si>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</si>
  <si>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</si>
  <si>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</si>
  <si>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</si>
  <si>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</si>
  <si>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</si>
  <si>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</si>
  <si>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</si>
  <si>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</si>
  <si>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</si>
  <si>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</si>
  <si>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</si>
  <si>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</si>
  <si>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</si>
  <si>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</si>
  <si>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</si>
  <si>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</si>
  <si>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</si>
  <si>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</si>
  <si>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</si>
  <si>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</si>
  <si>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</si>
  <si>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</si>
  <si>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</si>
  <si>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</si>
  <si>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</si>
  <si>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</si>
  <si>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</si>
  <si>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</si>
  <si>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</si>
  <si>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</si>
  <si>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</si>
  <si>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</si>
  <si>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</si>
  <si>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</si>
  <si>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</si>
  <si>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</si>
  <si>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</si>
  <si>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</si>
  <si>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</si>
  <si>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</si>
  <si>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</si>
  <si>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</si>
  <si>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</si>
  <si>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</si>
  <si>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</si>
  <si>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</si>
  <si>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</si>
  <si>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</si>
  <si>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</si>
  <si>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</si>
  <si>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</si>
  <si>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</si>
  <si>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</si>
  <si>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</si>
  <si>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</si>
  <si>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</si>
  <si>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</si>
  <si>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</si>
  <si>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</si>
  <si>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</si>
  <si>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</si>
  <si>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</si>
  <si>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</si>
  <si>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</si>
  <si>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</si>
  <si>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</si>
  <si>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</si>
  <si>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</si>
  <si>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</si>
  <si>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</si>
  <si>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</si>
  <si>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</si>
  <si>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</si>
  <si>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</si>
  <si>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</si>
  <si>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</si>
  <si>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</si>
  <si>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</si>
  <si>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</si>
  <si>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</si>
  <si>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</si>
  <si>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</si>
  <si>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</si>
  <si>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</si>
  <si>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</si>
  <si>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</si>
  <si>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</si>
  <si>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</si>
  <si>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</si>
  <si>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</si>
  <si>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</si>
  <si>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</si>
  <si>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</si>
  <si>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</si>
  <si>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</si>
  <si>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</si>
  <si>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</si>
  <si>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</si>
  <si>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</si>
  <si>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</si>
  <si>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</si>
  <si>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</si>
  <si>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</si>
  <si>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</si>
  <si>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</si>
  <si>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</si>
  <si>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</si>
  <si>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</si>
  <si>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</si>
  <si>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</si>
  <si>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</si>
  <si>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</si>
  <si>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</si>
  <si>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</si>
  <si>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</si>
  <si>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</si>
  <si>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</si>
  <si>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</si>
  <si>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</si>
  <si>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</si>
  <si>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</si>
  <si>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</si>
  <si>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</si>
  <si>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</si>
  <si>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</si>
  <si>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</si>
  <si>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</si>
  <si>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</si>
  <si>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</si>
  <si>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</si>
  <si>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</si>
  <si>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</si>
  <si>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</si>
  <si>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</si>
  <si>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</si>
  <si>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</si>
  <si>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</si>
  <si>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</si>
  <si>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</si>
  <si>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</si>
  <si>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</si>
  <si>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</si>
  <si>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</si>
  <si>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</si>
  <si>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</si>
  <si>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</si>
  <si>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</si>
  <si>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</si>
  <si>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</si>
  <si>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</si>
  <si>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</si>
  <si>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</si>
  <si>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</si>
  <si>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</si>
  <si>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</si>
  <si>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</si>
  <si>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</si>
  <si>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</si>
  <si>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</si>
  <si>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</si>
  <si>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</si>
  <si>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</si>
  <si>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</si>
  <si>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</si>
  <si>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</si>
  <si>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</si>
  <si>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</si>
  <si>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</si>
  <si>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</si>
  <si>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</si>
  <si>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</si>
  <si>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</si>
  <si>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</si>
  <si>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</si>
  <si>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</si>
  <si>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</si>
  <si>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</si>
  <si>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</si>
  <si>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</si>
  <si>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</si>
  <si>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</si>
  <si>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</si>
  <si>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</si>
  <si>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</si>
  <si>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</si>
  <si>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</si>
  <si>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</si>
  <si>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</si>
  <si>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</si>
  <si>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</si>
  <si>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</si>
  <si>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</si>
  <si>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</si>
  <si>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</si>
  <si>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</si>
  <si>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</si>
  <si>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</si>
  <si>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</si>
  <si>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</si>
  <si>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</si>
  <si>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</si>
  <si>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</si>
  <si>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</si>
  <si>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</si>
  <si>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</si>
  <si>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</si>
  <si>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</si>
  <si>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</si>
  <si>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</si>
  <si>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</si>
  <si>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</si>
  <si>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</si>
  <si>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</si>
  <si>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</si>
  <si>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</si>
  <si>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</si>
  <si>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</si>
  <si>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</si>
  <si>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</si>
  <si>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</si>
  <si>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</si>
  <si>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</si>
  <si>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</si>
  <si>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</si>
  <si>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</si>
  <si>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</si>
  <si>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</si>
  <si>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</si>
  <si>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</si>
  <si>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</si>
  <si>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</si>
  <si>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</si>
  <si>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</si>
  <si>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</si>
  <si>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</si>
  <si>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</si>
  <si>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</si>
  <si>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</si>
  <si>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</si>
  <si>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</si>
  <si>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</si>
  <si>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</si>
  <si>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</si>
  <si>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</si>
  <si>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</si>
  <si>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</si>
  <si>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</si>
  <si>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</si>
  <si>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</si>
  <si>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</si>
  <si>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</si>
  <si>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</si>
  <si>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</si>
  <si>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</si>
  <si>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</si>
  <si>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</si>
  <si>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</si>
  <si>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</si>
  <si>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</si>
  <si>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</si>
  <si>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</si>
  <si>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</si>
  <si>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</si>
  <si>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</si>
  <si>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</si>
  <si>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</si>
  <si>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</si>
  <si>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</si>
  <si>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</si>
  <si>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</si>
  <si>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</si>
  <si>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</si>
  <si>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</si>
  <si>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</si>
  <si>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</si>
  <si>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</si>
  <si>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</si>
  <si>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</si>
  <si>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</si>
  <si>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</si>
  <si>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</si>
  <si>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</si>
  <si>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</si>
  <si>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</si>
  <si>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</si>
  <si>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</si>
  <si>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</si>
  <si>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</si>
  <si>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</si>
  <si>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</si>
  <si>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</si>
  <si>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</si>
  <si>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</si>
  <si>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</si>
  <si>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</si>
  <si>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</si>
  <si>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</si>
  <si>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</si>
  <si>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</si>
  <si>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</si>
  <si>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</si>
  <si>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</si>
  <si>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</si>
  <si>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</si>
  <si>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</si>
  <si>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</si>
  <si>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</si>
  <si>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</si>
  <si>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</si>
  <si>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</si>
  <si>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</si>
  <si>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</si>
  <si>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</si>
  <si>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</si>
  <si>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</si>
  <si>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</si>
  <si>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</si>
  <si>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</si>
  <si>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</si>
  <si>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</si>
  <si>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</si>
  <si>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</si>
  <si>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</si>
  <si>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</si>
  <si>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</si>
  <si>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</si>
  <si>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</si>
  <si>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</si>
  <si>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</si>
  <si>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</si>
  <si>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</si>
  <si>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</si>
  <si>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</si>
  <si>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</si>
  <si>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</si>
  <si>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</si>
  <si>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</si>
  <si>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</si>
  <si>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</si>
  <si>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</si>
  <si>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</si>
  <si>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</si>
  <si>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</si>
  <si>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</si>
  <si>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</si>
  <si>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</si>
  <si>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</si>
  <si>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</si>
  <si>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</si>
  <si>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</si>
  <si>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</si>
  <si>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</si>
  <si>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</si>
  <si>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</si>
  <si>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</si>
  <si>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</si>
  <si>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</si>
  <si>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</si>
  <si>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</si>
  <si>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</si>
  <si>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</si>
  <si>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</si>
  <si>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</si>
  <si>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</si>
  <si>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</si>
  <si>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</si>
  <si>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</si>
  <si>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</si>
  <si>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</si>
  <si>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</si>
  <si>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</si>
  <si>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</si>
  <si>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</si>
  <si>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</si>
  <si>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</si>
  <si>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</si>
  <si>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</si>
  <si>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</si>
  <si>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</si>
  <si>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</si>
  <si>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</si>
  <si>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</si>
  <si>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</si>
  <si>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</si>
  <si>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</si>
  <si>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</si>
  <si>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</si>
  <si>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</si>
  <si>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</si>
  <si>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</si>
  <si>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</si>
  <si>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</si>
  <si>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</si>
  <si>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</si>
  <si>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</si>
  <si>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</si>
  <si>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</si>
  <si>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</si>
  <si>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</si>
  <si>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</si>
  <si>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</si>
  <si>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</si>
  <si>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</si>
  <si>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</si>
  <si>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</si>
  <si>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</si>
  <si>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</si>
  <si>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</si>
  <si>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</si>
  <si>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</si>
  <si>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</si>
  <si>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</si>
  <si>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</si>
  <si>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</si>
  <si>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</si>
  <si>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</si>
  <si>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</si>
  <si>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</si>
  <si>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</si>
  <si>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</si>
  <si>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</si>
  <si>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</si>
  <si>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</si>
  <si>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</si>
  <si>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</si>
  <si>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</si>
  <si>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</si>
  <si>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</si>
  <si>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</si>
  <si>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</si>
  <si>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</si>
  <si>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</si>
  <si>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</si>
  <si>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</si>
  <si>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</si>
  <si>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</si>
  <si>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</si>
  <si>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</si>
  <si>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</si>
  <si>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</si>
  <si>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</si>
  <si>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</si>
  <si>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</si>
  <si>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</si>
  <si>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</si>
  <si>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</si>
  <si>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</si>
  <si>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</si>
  <si>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</si>
  <si>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</si>
  <si>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</si>
  <si>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</si>
  <si>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</si>
  <si>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</si>
  <si>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</si>
  <si>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</si>
  <si>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</si>
  <si>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</si>
  <si>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</si>
  <si>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</si>
  <si>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</si>
  <si>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</si>
  <si>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</si>
  <si>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</si>
  <si>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</si>
  <si>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</si>
  <si>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</si>
  <si>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</si>
  <si>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</si>
  <si>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</si>
  <si>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</si>
  <si>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</si>
  <si>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</si>
  <si>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</si>
  <si>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</si>
  <si>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</si>
  <si>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</si>
  <si>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</si>
  <si>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</si>
  <si>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</si>
  <si>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</si>
  <si>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</si>
  <si>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</si>
  <si>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</si>
  <si>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</si>
  <si>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</si>
  <si>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</si>
  <si>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</si>
  <si>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</si>
  <si>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</si>
  <si>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</si>
  <si>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</si>
  <si>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</si>
  <si>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</si>
  <si>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</si>
  <si>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</si>
  <si>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</si>
  <si>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</si>
  <si>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</si>
  <si>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</si>
  <si>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</si>
  <si>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</si>
  <si>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</si>
  <si>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</si>
  <si>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</si>
  <si>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</si>
  <si>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</si>
  <si>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</si>
  <si>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</si>
  <si>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</si>
  <si>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</si>
  <si>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</si>
  <si>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</si>
  <si>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</si>
  <si>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</si>
  <si>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</si>
  <si>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</si>
  <si>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</si>
  <si>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</si>
  <si>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</si>
  <si>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</si>
  <si>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</si>
  <si>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</si>
  <si>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</si>
  <si>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</si>
  <si>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</si>
  <si>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</si>
  <si>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</si>
  <si>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</si>
  <si>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</si>
  <si>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</si>
  <si>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</si>
  <si>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</si>
  <si>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</si>
  <si>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</si>
  <si>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</si>
  <si>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</si>
  <si>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</si>
  <si>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</si>
  <si>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</si>
  <si>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</si>
  <si>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</si>
  <si>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</si>
  <si>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</si>
  <si>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</si>
  <si>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</si>
  <si>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</si>
  <si>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</si>
  <si>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</si>
  <si>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</si>
  <si>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</si>
  <si>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</si>
  <si>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</si>
  <si>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</si>
  <si>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</si>
  <si>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</si>
  <si>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</si>
  <si>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</si>
  <si>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</si>
  <si>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</si>
  <si>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</si>
  <si>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</si>
  <si>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</si>
  <si>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</si>
  <si>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</si>
  <si>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</si>
  <si>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</si>
  <si>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</si>
  <si>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</si>
  <si>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</si>
  <si>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</si>
  <si>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</si>
  <si>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</si>
  <si>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</si>
  <si>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</si>
  <si>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</si>
  <si>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</si>
  <si>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</si>
  <si>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</si>
  <si>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</si>
  <si>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</si>
  <si>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</si>
  <si>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</si>
  <si>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</si>
  <si>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</si>
  <si>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</si>
  <si>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</si>
  <si>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</si>
  <si>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</si>
  <si>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</si>
  <si>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</si>
  <si>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</si>
  <si>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76374489207</t>
  </si>
  <si>
    <t>01468758</t>
  </si>
  <si>
    <t>060165107</t>
  </si>
  <si>
    <t>ČISTOĆA OPUZEN d.o.o.</t>
  </si>
  <si>
    <t>OPUZEN</t>
  </si>
  <si>
    <t>MATICE HRVATSKE 9</t>
  </si>
  <si>
    <t>info@cistoca-opuzen.hr</t>
  </si>
  <si>
    <t>020/671-418</t>
  </si>
  <si>
    <t>MARLIS VODANOVIĆ MUSA</t>
  </si>
  <si>
    <t>Ivanka Zonjić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</si>
</sst>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4073.5</v>
      </c>
      <c r="I3" s="31">
        <f>ABS(ROUND(J3,0)-J3)+ABS(ROUND(K3,0)-K3)</f>
        <v>0</v>
      </c>
      <c r="J3" s="31">
        <f>Bilanca!I10</f>
        <v>39985</v>
      </c>
      <c r="K3" s="31">
        <f>Bilanca!J10</f>
        <v>81845</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01468758</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060165107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76374489207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ČISTOĆA OPUZEN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20355</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OPUZEN</v>
      </c>
      <c r="D11" s="4" t="s">
        <v>1521</v>
      </c>
      <c r="E11" s="4">
        <v>1</v>
      </c>
      <c r="F11" s="4">
        <f>Bilanca!G18</f>
        <v>10</v>
      </c>
      <c r="G11" s="4">
        <f>IF(Bilanca!H18=0,"",Bilanca!H18)</f>
      </c>
      <c r="H11" s="30">
        <f t="shared" si="0"/>
        <v>20367.5</v>
      </c>
      <c r="I11" s="31">
        <f t="shared" si="1"/>
        <v>0</v>
      </c>
      <c r="J11" s="31">
        <f>Bilanca!I18</f>
        <v>39985</v>
      </c>
      <c r="K11" s="31">
        <f>Bilanca!J18</f>
        <v>81845</v>
      </c>
    </row>
    <row r="12" spans="1:11" ht="12.75">
      <c r="A12" s="4" t="s">
        <v>2357</v>
      </c>
      <c r="B12" s="29" t="str">
        <f>TRIM(RefStr!C33)</f>
        <v>MATICE HRVATSKE 9</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info@cistoca-opuzen.hr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19</v>
      </c>
      <c r="D15" s="4" t="s">
        <v>1521</v>
      </c>
      <c r="E15" s="4">
        <v>1</v>
      </c>
      <c r="F15" s="4">
        <f>Bilanca!G22</f>
        <v>14</v>
      </c>
      <c r="G15" s="4">
        <f>IF(Bilanca!H22=0,"",Bilanca!H22)</f>
      </c>
      <c r="H15" s="30">
        <f t="shared" si="0"/>
        <v>28514.500000000004</v>
      </c>
      <c r="I15" s="31">
        <f t="shared" si="1"/>
        <v>0</v>
      </c>
      <c r="J15" s="31">
        <f>Bilanca!I22</f>
        <v>39985</v>
      </c>
      <c r="K15" s="31">
        <f>Bilanca!J22</f>
        <v>81845</v>
      </c>
    </row>
    <row r="16" spans="1:11" ht="12.75">
      <c r="A16" s="4" t="s">
        <v>2359</v>
      </c>
      <c r="B16" s="29" t="str">
        <f>TEXT(RefStr!C39,"000")</f>
        <v>306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16</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1213308.44</v>
      </c>
      <c r="I38" s="31">
        <f t="shared" si="1"/>
        <v>0</v>
      </c>
      <c r="J38" s="31">
        <f>Bilanca!I45</f>
        <v>1011490</v>
      </c>
      <c r="K38" s="31">
        <f>Bilanca!J45</f>
        <v>1133861</v>
      </c>
    </row>
    <row r="39" spans="1:11" ht="12.75">
      <c r="A39" s="4" t="s">
        <v>1216</v>
      </c>
      <c r="B39" s="29" t="str">
        <f>RefStr!C68</f>
        <v>MARLIS VODANOVIĆ MUSA</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020/671-418</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info@cistoca-opuzen.hr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Ivanka Zonjić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1329210.94</v>
      </c>
      <c r="I47" s="31">
        <f t="shared" si="3"/>
        <v>0</v>
      </c>
      <c r="J47" s="31">
        <f>Bilanca!I54</f>
        <v>886879</v>
      </c>
      <c r="K47" s="31">
        <f>Bilanca!J54</f>
        <v>1001355</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1412504.87</v>
      </c>
      <c r="I50" s="31">
        <f t="shared" si="3"/>
        <v>0</v>
      </c>
      <c r="J50" s="31">
        <f>Bilanca!I57</f>
        <v>885341</v>
      </c>
      <c r="K50" s="31">
        <f>Bilanca!J57</f>
        <v>998661</v>
      </c>
    </row>
    <row r="51" spans="1:11" ht="12.75">
      <c r="A51" s="4" t="s">
        <v>288</v>
      </c>
      <c r="B51" s="29" t="str">
        <f>RefStr!I60</f>
        <v>NE</v>
      </c>
      <c r="D51" s="4" t="s">
        <v>1521</v>
      </c>
      <c r="E51" s="4">
        <v>1</v>
      </c>
      <c r="F51" s="4">
        <f>Bilanca!G58</f>
        <v>50</v>
      </c>
      <c r="G51" s="4">
        <f>IF(Bilanca!H58=0,"",Bilanca!H58)</f>
      </c>
      <c r="H51" s="30">
        <f t="shared" si="2"/>
        <v>1400</v>
      </c>
      <c r="I51" s="31">
        <f t="shared" si="3"/>
        <v>0</v>
      </c>
      <c r="J51" s="31">
        <f>Bilanca!I58</f>
        <v>800</v>
      </c>
      <c r="K51" s="31">
        <f>Bilanca!J58</f>
        <v>1000</v>
      </c>
    </row>
    <row r="52" spans="1:11" ht="12.75">
      <c r="A52" s="4" t="s">
        <v>1219</v>
      </c>
      <c r="B52" s="29" t="s">
        <v>2619</v>
      </c>
      <c r="D52" s="4" t="s">
        <v>1521</v>
      </c>
      <c r="E52" s="4">
        <v>1</v>
      </c>
      <c r="F52" s="4">
        <f>Bilanca!G59</f>
        <v>51</v>
      </c>
      <c r="G52" s="4">
        <f>IF(Bilanca!H59=0,"",Bilanca!H59)</f>
      </c>
      <c r="H52" s="30">
        <f t="shared" si="2"/>
        <v>1249.5</v>
      </c>
      <c r="I52" s="31">
        <f t="shared" si="3"/>
        <v>0</v>
      </c>
      <c r="J52" s="31">
        <f>Bilanca!I59</f>
        <v>738</v>
      </c>
      <c r="K52" s="31">
        <f>Bilanca!J59</f>
        <v>856</v>
      </c>
    </row>
    <row r="53" spans="1:11" ht="12.75">
      <c r="A53" s="4" t="s">
        <v>532</v>
      </c>
      <c r="B53" s="29" t="str">
        <f>RefStr!I56</f>
        <v>DA</v>
      </c>
      <c r="D53" s="4" t="s">
        <v>1521</v>
      </c>
      <c r="E53" s="4">
        <v>1</v>
      </c>
      <c r="F53" s="4">
        <f>Bilanca!G60</f>
        <v>52</v>
      </c>
      <c r="G53" s="4">
        <f>IF(Bilanca!H60=0,"",Bilanca!H60)</f>
      </c>
      <c r="H53" s="30">
        <f t="shared" si="2"/>
        <v>871.5200000000001</v>
      </c>
      <c r="I53" s="31">
        <f t="shared" si="3"/>
        <v>0</v>
      </c>
      <c r="J53" s="31">
        <f>Bilanca!I60</f>
        <v>0</v>
      </c>
      <c r="K53" s="31">
        <f>Bilanca!J60</f>
        <v>838</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890744351.2300001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245462.49</v>
      </c>
      <c r="I64" s="31">
        <f t="shared" si="3"/>
        <v>0</v>
      </c>
      <c r="J64" s="31">
        <f>Bilanca!I71</f>
        <v>124611</v>
      </c>
      <c r="K64" s="31">
        <f>Bilanca!J71</f>
        <v>132506</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2263876.55</v>
      </c>
      <c r="I66" s="31">
        <f t="shared" si="3"/>
        <v>0</v>
      </c>
      <c r="J66" s="31">
        <f>Bilanca!I73</f>
        <v>1051475</v>
      </c>
      <c r="K66" s="31">
        <f>Bilanca!J73</f>
        <v>1215706</v>
      </c>
    </row>
    <row r="67" spans="1:11" ht="12.75">
      <c r="A67" s="4" t="s">
        <v>689</v>
      </c>
      <c r="B67" s="29" t="str">
        <f>RefStr!L35</f>
        <v>020/671-418</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1165685.4300000002</v>
      </c>
      <c r="I68" s="31">
        <f t="shared" si="3"/>
        <v>0</v>
      </c>
      <c r="J68" s="31">
        <f>Bilanca!I76</f>
        <v>578319</v>
      </c>
      <c r="K68" s="31">
        <f>Bilanca!J76</f>
        <v>580755</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1353678.48</v>
      </c>
      <c r="I82" s="31">
        <f t="shared" si="3"/>
        <v>0</v>
      </c>
      <c r="J82" s="31">
        <f>Bilanca!I90</f>
        <v>554570</v>
      </c>
      <c r="K82" s="31">
        <f>Bilanca!J90</f>
        <v>558319</v>
      </c>
    </row>
    <row r="83" spans="4:11" ht="12.75">
      <c r="D83" s="4" t="s">
        <v>1521</v>
      </c>
      <c r="E83" s="4">
        <v>1</v>
      </c>
      <c r="F83" s="4">
        <f>Bilanca!G91</f>
        <v>82</v>
      </c>
      <c r="G83" s="4">
        <f>IF(Bilanca!H91=0,"",Bilanca!H91)</f>
      </c>
      <c r="H83" s="30">
        <f t="shared" si="2"/>
        <v>1370390.5599999998</v>
      </c>
      <c r="I83" s="31">
        <f t="shared" si="3"/>
        <v>0</v>
      </c>
      <c r="J83" s="31">
        <f>Bilanca!I91</f>
        <v>554570</v>
      </c>
      <c r="K83" s="31">
        <f>Bilanca!J91</f>
        <v>558319</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7241.64</v>
      </c>
      <c r="I85" s="31">
        <f>ABS(ROUND(J85,0)-J85)+ABS(ROUND(K85,0)-K85)</f>
        <v>0</v>
      </c>
      <c r="J85" s="31">
        <f>Bilanca!I93</f>
        <v>3749</v>
      </c>
      <c r="K85" s="31">
        <f>Bilanca!J93</f>
        <v>2436</v>
      </c>
    </row>
    <row r="86" spans="4:11" ht="12.75">
      <c r="D86" s="4" t="s">
        <v>1521</v>
      </c>
      <c r="E86" s="4">
        <v>1</v>
      </c>
      <c r="F86" s="4">
        <f>Bilanca!G94</f>
        <v>85</v>
      </c>
      <c r="G86" s="4">
        <f>IF(Bilanca!H94=0,"",Bilanca!H94)</f>
      </c>
      <c r="H86" s="30">
        <f>J86/100*F86+2*K86/100*F86</f>
        <v>7327.85</v>
      </c>
      <c r="I86" s="31">
        <f>ABS(ROUND(J86,0)-J86)+ABS(ROUND(K86,0)-K86)</f>
        <v>0</v>
      </c>
      <c r="J86" s="31">
        <f>Bilanca!I94</f>
        <v>3749</v>
      </c>
      <c r="K86" s="31">
        <f>Bilanca!J94</f>
        <v>2436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729981.9</v>
      </c>
      <c r="I96" s="31">
        <f t="shared" si="5"/>
        <v>0</v>
      </c>
      <c r="J96" s="31">
        <f>Bilanca!I104</f>
        <v>246610</v>
      </c>
      <c r="K96" s="31">
        <f>Bilanca!J104</f>
        <v>260896</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806822.1</v>
      </c>
      <c r="I106" s="31">
        <f t="shared" si="5"/>
        <v>0</v>
      </c>
      <c r="J106" s="31">
        <f>Bilanca!I114</f>
        <v>246610</v>
      </c>
      <c r="K106" s="31">
        <f>Bilanca!J114</f>
        <v>260896</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1042881.92</v>
      </c>
      <c r="I108" s="31">
        <f t="shared" si="5"/>
        <v>0</v>
      </c>
      <c r="J108" s="31">
        <f>Bilanca!I116</f>
        <v>226546</v>
      </c>
      <c r="K108" s="31">
        <f>Bilanca!J116</f>
        <v>374055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390392.8</v>
      </c>
      <c r="I116" s="31">
        <f t="shared" si="5"/>
        <v>0</v>
      </c>
      <c r="J116" s="31">
        <f>Bilanca!I124</f>
        <v>78820</v>
      </c>
      <c r="K116" s="31">
        <f>Bilanca!J124</f>
        <v>130326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272214.54</v>
      </c>
      <c r="I118" s="31">
        <f t="shared" si="5"/>
        <v>0</v>
      </c>
      <c r="J118" s="31">
        <f>Bilanca!I126</f>
        <v>76678</v>
      </c>
      <c r="K118" s="31">
        <f>Bilanca!J126</f>
        <v>77992</v>
      </c>
    </row>
    <row r="119" spans="4:11" ht="12.75">
      <c r="D119" s="4" t="s">
        <v>1521</v>
      </c>
      <c r="E119" s="4">
        <v>1</v>
      </c>
      <c r="F119" s="4">
        <f>Bilanca!G127</f>
        <v>118</v>
      </c>
      <c r="G119" s="4">
        <f>IF(Bilanca!H127=0,"",Bilanca!H127)</f>
      </c>
      <c r="H119" s="30">
        <f t="shared" si="4"/>
        <v>218338.94</v>
      </c>
      <c r="I119" s="31">
        <f t="shared" si="5"/>
        <v>0</v>
      </c>
      <c r="J119" s="31">
        <f>Bilanca!I127</f>
        <v>55283</v>
      </c>
      <c r="K119" s="31">
        <f>Bilanca!J127</f>
        <v>64875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263161.69</v>
      </c>
      <c r="I122" s="31">
        <f t="shared" si="5"/>
        <v>0</v>
      </c>
      <c r="J122" s="31">
        <f>Bilanca!I130</f>
        <v>15765</v>
      </c>
      <c r="K122" s="31">
        <f>Bilanca!J130</f>
        <v>100862</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4283951.01</v>
      </c>
      <c r="I124" s="31">
        <f t="shared" si="5"/>
        <v>0</v>
      </c>
      <c r="J124" s="31">
        <f>Bilanca!I132</f>
        <v>1051475</v>
      </c>
      <c r="K124" s="31">
        <f>Bilanca!J132</f>
        <v>1215706</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8766598.75</v>
      </c>
      <c r="I126" s="4">
        <f t="shared" si="5"/>
        <v>0</v>
      </c>
      <c r="J126" s="31">
        <f>RDG!I8</f>
        <v>2361779</v>
      </c>
      <c r="K126" s="31">
        <f>RDG!J8</f>
        <v>2325750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8862303.84</v>
      </c>
      <c r="I128" s="4">
        <f aca="true" t="shared" si="7" ref="I128:I190">ABS(ROUND(J128,0)-J128)+ABS(ROUND(K128,0)-K128)</f>
        <v>0</v>
      </c>
      <c r="J128" s="31">
        <f>RDG!I10</f>
        <v>2344186</v>
      </c>
      <c r="K128" s="31">
        <f>RDG!J10</f>
        <v>2317003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45613.100000000006</v>
      </c>
      <c r="I131" s="4">
        <f t="shared" si="7"/>
        <v>0</v>
      </c>
      <c r="J131" s="31">
        <f>RDG!I13</f>
        <v>17593</v>
      </c>
      <c r="K131" s="31">
        <f>RDG!J13</f>
        <v>8747</v>
      </c>
    </row>
    <row r="132" spans="4:11" ht="12.75">
      <c r="D132" s="4" t="s">
        <v>541</v>
      </c>
      <c r="E132" s="4">
        <v>2</v>
      </c>
      <c r="F132" s="4">
        <f>RDG!G14</f>
        <v>131</v>
      </c>
      <c r="G132" s="4">
        <f>IF(RDG!H14=0,"",RDG!H14)</f>
      </c>
      <c r="H132" s="30">
        <f t="shared" si="6"/>
        <v>9266497.219999999</v>
      </c>
      <c r="I132" s="4">
        <f t="shared" si="7"/>
        <v>0</v>
      </c>
      <c r="J132" s="31">
        <f>RDG!I14</f>
        <v>2381124</v>
      </c>
      <c r="K132" s="31">
        <f>RDG!J14</f>
        <v>2346269</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3311789.1100000003</v>
      </c>
      <c r="I134" s="4">
        <f t="shared" si="7"/>
        <v>0</v>
      </c>
      <c r="J134" s="31">
        <f>RDG!I16</f>
        <v>858965</v>
      </c>
      <c r="K134" s="31">
        <f>RDG!J16</f>
        <v>815551</v>
      </c>
    </row>
    <row r="135" spans="4:11" ht="12.75">
      <c r="D135" s="4" t="s">
        <v>541</v>
      </c>
      <c r="E135" s="4">
        <v>2</v>
      </c>
      <c r="F135" s="4">
        <f>RDG!G17</f>
        <v>134</v>
      </c>
      <c r="G135" s="4">
        <f>IF(RDG!H17=0,"",RDG!H17)</f>
      </c>
      <c r="H135" s="30">
        <f t="shared" si="6"/>
        <v>754884.98</v>
      </c>
      <c r="I135" s="4">
        <f t="shared" si="7"/>
        <v>0</v>
      </c>
      <c r="J135" s="31">
        <f>RDG!I17</f>
        <v>219317</v>
      </c>
      <c r="K135" s="31">
        <f>RDG!J17</f>
        <v>172015</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2620339.1999999997</v>
      </c>
      <c r="I137" s="4">
        <f t="shared" si="7"/>
        <v>0</v>
      </c>
      <c r="J137" s="31">
        <f>RDG!I19</f>
        <v>639648</v>
      </c>
      <c r="K137" s="31">
        <f>RDG!J19</f>
        <v>643536</v>
      </c>
    </row>
    <row r="138" spans="4:11" ht="12.75">
      <c r="D138" s="4" t="s">
        <v>541</v>
      </c>
      <c r="E138" s="4">
        <v>2</v>
      </c>
      <c r="F138" s="4">
        <f>RDG!G20</f>
        <v>137</v>
      </c>
      <c r="G138" s="4">
        <f>IF(RDG!H20=0,"",RDG!H20)</f>
      </c>
      <c r="H138" s="30">
        <f t="shared" si="6"/>
        <v>5633472.88</v>
      </c>
      <c r="I138" s="4">
        <f t="shared" si="7"/>
        <v>0</v>
      </c>
      <c r="J138" s="31">
        <f>RDG!I20</f>
        <v>1331680</v>
      </c>
      <c r="K138" s="31">
        <f>RDG!J20</f>
        <v>1390172</v>
      </c>
    </row>
    <row r="139" spans="4:11" ht="12.75">
      <c r="D139" s="4" t="s">
        <v>541</v>
      </c>
      <c r="E139" s="4">
        <v>2</v>
      </c>
      <c r="F139" s="4">
        <f>RDG!G21</f>
        <v>138</v>
      </c>
      <c r="G139" s="4">
        <f>IF(RDG!H21=0,"",RDG!H21)</f>
      </c>
      <c r="H139" s="30">
        <f t="shared" si="6"/>
        <v>3798263.7</v>
      </c>
      <c r="I139" s="4">
        <f t="shared" si="7"/>
        <v>0</v>
      </c>
      <c r="J139" s="31">
        <f>RDG!I21</f>
        <v>880045</v>
      </c>
      <c r="K139" s="31">
        <f>RDG!J21</f>
        <v>936160</v>
      </c>
    </row>
    <row r="140" spans="4:11" ht="12.75">
      <c r="D140" s="4" t="s">
        <v>541</v>
      </c>
      <c r="E140" s="4">
        <v>2</v>
      </c>
      <c r="F140" s="4">
        <f>RDG!G22</f>
        <v>139</v>
      </c>
      <c r="G140" s="4">
        <f>IF(RDG!H22=0,"",RDG!H22)</f>
      </c>
      <c r="H140" s="30">
        <f t="shared" si="6"/>
        <v>1080405.3</v>
      </c>
      <c r="I140" s="4">
        <f t="shared" si="7"/>
        <v>0</v>
      </c>
      <c r="J140" s="31">
        <f>RDG!I22</f>
        <v>263028</v>
      </c>
      <c r="K140" s="31">
        <f>RDG!J22</f>
        <v>257121</v>
      </c>
    </row>
    <row r="141" spans="4:11" ht="12.75">
      <c r="D141" s="4" t="s">
        <v>541</v>
      </c>
      <c r="E141" s="4">
        <v>2</v>
      </c>
      <c r="F141" s="4">
        <f>RDG!G23</f>
        <v>140</v>
      </c>
      <c r="G141" s="4">
        <f>IF(RDG!H23=0,"",RDG!H23)</f>
      </c>
      <c r="H141" s="30">
        <f t="shared" si="6"/>
        <v>815344.6000000001</v>
      </c>
      <c r="I141" s="4">
        <f t="shared" si="7"/>
        <v>0</v>
      </c>
      <c r="J141" s="31">
        <f>RDG!I23</f>
        <v>188607</v>
      </c>
      <c r="K141" s="31">
        <f>RDG!J23</f>
        <v>196891</v>
      </c>
    </row>
    <row r="142" spans="4:11" ht="12.75">
      <c r="D142" s="4" t="s">
        <v>541</v>
      </c>
      <c r="E142" s="4">
        <v>2</v>
      </c>
      <c r="F142" s="4">
        <f>RDG!G24</f>
        <v>141</v>
      </c>
      <c r="G142" s="4">
        <f>IF(RDG!H24=0,"",RDG!H24)</f>
      </c>
      <c r="H142" s="30">
        <f t="shared" si="6"/>
        <v>86707.95</v>
      </c>
      <c r="I142" s="4">
        <f t="shared" si="7"/>
        <v>0</v>
      </c>
      <c r="J142" s="31">
        <f>RDG!I24</f>
        <v>19489</v>
      </c>
      <c r="K142" s="31">
        <f>RDG!J24</f>
        <v>21003</v>
      </c>
    </row>
    <row r="143" spans="4:11" ht="12.75">
      <c r="D143" s="4" t="s">
        <v>541</v>
      </c>
      <c r="E143" s="4">
        <v>2</v>
      </c>
      <c r="F143" s="4">
        <f>RDG!G25</f>
        <v>142</v>
      </c>
      <c r="G143" s="4">
        <f>IF(RDG!H25=0,"",RDG!H25)</f>
      </c>
      <c r="H143" s="30">
        <f t="shared" si="6"/>
        <v>416150.88</v>
      </c>
      <c r="I143" s="4">
        <f t="shared" si="7"/>
        <v>0</v>
      </c>
      <c r="J143" s="31">
        <f>RDG!I25</f>
        <v>112236</v>
      </c>
      <c r="K143" s="31">
        <f>RDG!J25</f>
        <v>90414</v>
      </c>
    </row>
    <row r="144" spans="4:11" ht="12.75">
      <c r="D144" s="4" t="s">
        <v>541</v>
      </c>
      <c r="E144" s="4">
        <v>2</v>
      </c>
      <c r="F144" s="4">
        <f>RDG!G26</f>
        <v>143</v>
      </c>
      <c r="G144" s="4">
        <f>IF(RDG!H26=0,"",RDG!H26)</f>
      </c>
      <c r="H144" s="30">
        <f t="shared" si="6"/>
        <v>69296.37</v>
      </c>
      <c r="I144" s="4">
        <f t="shared" si="7"/>
        <v>0</v>
      </c>
      <c r="J144" s="31">
        <f>RDG!I26</f>
        <v>48459</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70265.55</v>
      </c>
      <c r="I146" s="4">
        <f t="shared" si="7"/>
        <v>0</v>
      </c>
      <c r="J146" s="31">
        <f>RDG!I28</f>
        <v>48459</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104886.09000000001</v>
      </c>
      <c r="I154" s="4">
        <f t="shared" si="7"/>
        <v>0</v>
      </c>
      <c r="J154" s="31">
        <f>RDG!I36</f>
        <v>10295</v>
      </c>
      <c r="K154" s="31">
        <f>RDG!J36</f>
        <v>29129</v>
      </c>
    </row>
    <row r="155" spans="4:11" ht="12.75">
      <c r="D155" s="4" t="s">
        <v>541</v>
      </c>
      <c r="E155" s="4">
        <v>2</v>
      </c>
      <c r="F155" s="4">
        <f>RDG!G37</f>
        <v>154</v>
      </c>
      <c r="G155" s="4">
        <f>IF(RDG!H37=0,"",RDG!H37)</f>
      </c>
      <c r="H155" s="30">
        <f t="shared" si="6"/>
        <v>115373.72</v>
      </c>
      <c r="I155" s="4">
        <f t="shared" si="7"/>
        <v>0</v>
      </c>
      <c r="J155" s="31">
        <f>RDG!I37</f>
        <v>25770</v>
      </c>
      <c r="K155" s="31">
        <f>RDG!J37</f>
        <v>24574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120617.98</v>
      </c>
      <c r="I162" s="4">
        <f t="shared" si="7"/>
        <v>0</v>
      </c>
      <c r="J162" s="31">
        <f>RDG!I44</f>
        <v>25770</v>
      </c>
      <c r="K162" s="31">
        <f>RDG!J44</f>
        <v>24574</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1130.25</v>
      </c>
      <c r="I166" s="4">
        <f t="shared" si="7"/>
        <v>0</v>
      </c>
      <c r="J166" s="31">
        <f>RDG!I48</f>
        <v>493</v>
      </c>
      <c r="K166" s="31">
        <f>RDG!J48</f>
        <v>96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1150.8</v>
      </c>
      <c r="I169" s="4">
        <f t="shared" si="7"/>
        <v>0</v>
      </c>
      <c r="J169" s="31">
        <f>RDG!I51</f>
        <v>493</v>
      </c>
      <c r="K169" s="31">
        <f>RDG!J51</f>
        <v>96</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12546108.690000001</v>
      </c>
      <c r="I178" s="4">
        <f t="shared" si="7"/>
        <v>0</v>
      </c>
      <c r="J178" s="31">
        <f>RDG!I60</f>
        <v>2387549</v>
      </c>
      <c r="K178" s="31">
        <f>RDG!J60</f>
        <v>2350324</v>
      </c>
    </row>
    <row r="179" spans="4:11" ht="12.75">
      <c r="D179" s="4" t="s">
        <v>541</v>
      </c>
      <c r="E179" s="4">
        <v>2</v>
      </c>
      <c r="F179" s="4">
        <f>RDG!G61</f>
        <v>178</v>
      </c>
      <c r="G179" s="4">
        <f>IF(RDG!H61=0,"",RDG!H61)</f>
      </c>
      <c r="H179" s="30">
        <f t="shared" si="6"/>
        <v>12592337.66</v>
      </c>
      <c r="I179" s="4">
        <f t="shared" si="7"/>
        <v>0</v>
      </c>
      <c r="J179" s="31">
        <f>RDG!I61</f>
        <v>2381617</v>
      </c>
      <c r="K179" s="31">
        <f>RDG!J61</f>
        <v>2346365</v>
      </c>
    </row>
    <row r="180" spans="4:11" ht="12.75">
      <c r="D180" s="4" t="s">
        <v>541</v>
      </c>
      <c r="E180" s="4">
        <v>2</v>
      </c>
      <c r="F180" s="4">
        <f>RDG!G62</f>
        <v>179</v>
      </c>
      <c r="G180" s="4">
        <f>IF(RDG!H62=0,"",RDG!H62)</f>
      </c>
      <c r="H180" s="30">
        <f t="shared" si="6"/>
        <v>24791.5</v>
      </c>
      <c r="I180" s="4">
        <f t="shared" si="7"/>
        <v>0</v>
      </c>
      <c r="J180" s="31">
        <f>RDG!I62</f>
        <v>5932</v>
      </c>
      <c r="K180" s="31">
        <f>RDG!J62</f>
        <v>3959</v>
      </c>
    </row>
    <row r="181" spans="4:11" ht="12.75">
      <c r="D181" s="4" t="s">
        <v>541</v>
      </c>
      <c r="E181" s="4">
        <v>2</v>
      </c>
      <c r="F181" s="4">
        <f>RDG!G63</f>
        <v>180</v>
      </c>
      <c r="G181" s="4">
        <f>IF(RDG!H63=0,"",RDG!H63)</f>
      </c>
      <c r="H181" s="30">
        <f t="shared" si="6"/>
        <v>24930</v>
      </c>
      <c r="I181" s="4">
        <f t="shared" si="7"/>
        <v>0</v>
      </c>
      <c r="J181" s="31">
        <f>RDG!I63</f>
        <v>5932</v>
      </c>
      <c r="K181" s="31">
        <f>RDG!J63</f>
        <v>3959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9516.779999999999</v>
      </c>
      <c r="I183" s="4">
        <f t="shared" si="7"/>
        <v>0</v>
      </c>
      <c r="J183" s="31">
        <f>RDG!I65</f>
        <v>2183</v>
      </c>
      <c r="K183" s="31">
        <f>RDG!J65</f>
        <v>1523</v>
      </c>
    </row>
    <row r="184" spans="4:11" ht="12.75">
      <c r="D184" s="4" t="s">
        <v>541</v>
      </c>
      <c r="E184" s="4">
        <v>2</v>
      </c>
      <c r="F184" s="4">
        <f>RDG!G66</f>
        <v>183</v>
      </c>
      <c r="G184" s="4">
        <f>IF(RDG!H66=0,"",RDG!H66)</f>
      </c>
      <c r="H184" s="30">
        <f t="shared" si="6"/>
        <v>15776.43</v>
      </c>
      <c r="I184" s="4">
        <f t="shared" si="7"/>
        <v>0</v>
      </c>
      <c r="J184" s="31">
        <f>RDG!I66</f>
        <v>3749</v>
      </c>
      <c r="K184" s="31">
        <f>RDG!J66</f>
        <v>2436</v>
      </c>
    </row>
    <row r="185" spans="4:11" ht="12.75">
      <c r="D185" s="4" t="s">
        <v>541</v>
      </c>
      <c r="E185" s="4">
        <v>2</v>
      </c>
      <c r="F185" s="4">
        <f>RDG!G67</f>
        <v>184</v>
      </c>
      <c r="G185" s="4">
        <f>IF(RDG!H67=0,"",RDG!H67)</f>
      </c>
      <c r="H185" s="30">
        <f t="shared" si="6"/>
        <v>15862.64</v>
      </c>
      <c r="I185" s="4">
        <f t="shared" si="7"/>
        <v>0</v>
      </c>
      <c r="J185" s="31">
        <f>RDG!I67</f>
        <v>3749</v>
      </c>
      <c r="K185" s="31">
        <f>RDG!J67</f>
        <v>2436</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15818748.32</v>
      </c>
      <c r="I233" s="4">
        <f t="shared" si="11"/>
        <v>0</v>
      </c>
      <c r="J233" s="31">
        <f>Dodatni!I26</f>
        <v>2217770</v>
      </c>
      <c r="K233" s="31">
        <f>Dodatni!J26</f>
        <v>2300328</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377047.76</v>
      </c>
      <c r="I237" s="4">
        <f t="shared" si="11"/>
        <v>0</v>
      </c>
      <c r="J237" s="31">
        <f>Dodatni!I30</f>
        <v>126416</v>
      </c>
      <c r="K237" s="31">
        <f>Dodatni!J30</f>
        <v>16675</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16887219.8</v>
      </c>
      <c r="I243" s="4">
        <f t="shared" si="11"/>
        <v>0</v>
      </c>
      <c r="J243" s="31">
        <f>Dodatni!I37</f>
        <v>2344186</v>
      </c>
      <c r="K243" s="31">
        <f>Dodatni!J37</f>
        <v>2317002</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709818.48</v>
      </c>
      <c r="I253" s="4">
        <f t="shared" si="11"/>
        <v>0</v>
      </c>
      <c r="J253" s="31">
        <f>Dodatni!I50</f>
        <v>91822</v>
      </c>
      <c r="K253" s="31">
        <f>Dodatni!J50</f>
        <v>94926</v>
      </c>
    </row>
    <row r="254" spans="4:11" ht="12.75">
      <c r="D254" s="4" t="s">
        <v>1522</v>
      </c>
      <c r="E254" s="4">
        <v>3</v>
      </c>
      <c r="F254" s="4">
        <f>Dodatni!H51</f>
        <v>253</v>
      </c>
      <c r="H254" s="30">
        <f t="shared" si="10"/>
        <v>20746</v>
      </c>
      <c r="I254" s="4">
        <f t="shared" si="11"/>
        <v>0</v>
      </c>
      <c r="J254" s="31">
        <f>Dodatni!I51</f>
        <v>1920</v>
      </c>
      <c r="K254" s="31">
        <f>Dodatni!J51</f>
        <v>3140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99709.34</v>
      </c>
      <c r="I263" s="4">
        <f t="shared" si="11"/>
        <v>0</v>
      </c>
      <c r="J263" s="31">
        <f>Dodatni!I60</f>
        <v>12223</v>
      </c>
      <c r="K263" s="31">
        <f>Dodatni!J60</f>
        <v>12917</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38615.28</v>
      </c>
      <c r="I265" s="4">
        <f t="shared" si="11"/>
        <v>0</v>
      </c>
      <c r="J265" s="31">
        <f>Dodatni!I62</f>
        <v>5087</v>
      </c>
      <c r="K265" s="31">
        <f>Dodatni!J62</f>
        <v>4770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688037.64</v>
      </c>
      <c r="I268" s="4">
        <f t="shared" si="11"/>
        <v>0</v>
      </c>
      <c r="J268" s="31">
        <f>Dodatni!I65</f>
        <v>76562</v>
      </c>
      <c r="K268" s="31">
        <f>Dodatni!J65</f>
        <v>90565</v>
      </c>
    </row>
    <row r="269" spans="4:11" ht="12.75">
      <c r="D269" s="4" t="s">
        <v>1522</v>
      </c>
      <c r="E269" s="4">
        <v>3</v>
      </c>
      <c r="F269" s="4">
        <f>Dodatni!H66</f>
        <v>268</v>
      </c>
      <c r="H269" s="30">
        <f t="shared" si="10"/>
        <v>64320</v>
      </c>
      <c r="I269" s="4">
        <f t="shared" si="11"/>
        <v>0</v>
      </c>
      <c r="J269" s="31">
        <f>Dodatni!I66</f>
        <v>8000</v>
      </c>
      <c r="K269" s="31">
        <f>Dodatni!J66</f>
        <v>8000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205275.32</v>
      </c>
      <c r="I275" s="4">
        <f aca="true" t="shared" si="13" ref="I275:I284">ABS(ROUND(J275,0)-J275)+ABS(ROUND(K275,0)-K275)</f>
        <v>0</v>
      </c>
      <c r="J275" s="31">
        <f>Dodatni!I73</f>
        <v>25770</v>
      </c>
      <c r="K275" s="31">
        <f>Dodatni!J73</f>
        <v>24574</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1897.4499999999998</v>
      </c>
      <c r="I278" s="4">
        <f t="shared" si="13"/>
        <v>0</v>
      </c>
      <c r="J278" s="31">
        <f>Dodatni!I76</f>
        <v>493</v>
      </c>
      <c r="K278" s="31">
        <f>Dodatni!J76</f>
        <v>96</v>
      </c>
    </row>
    <row r="279" spans="4:11" ht="12.75">
      <c r="D279" s="4" t="s">
        <v>1522</v>
      </c>
      <c r="E279" s="4">
        <v>3</v>
      </c>
      <c r="F279" s="4">
        <f>Dodatni!H78</f>
        <v>278</v>
      </c>
      <c r="H279" s="30">
        <f t="shared" si="12"/>
        <v>441716.98</v>
      </c>
      <c r="I279" s="4">
        <f t="shared" si="13"/>
        <v>0</v>
      </c>
      <c r="J279" s="31">
        <f>Dodatni!I78</f>
        <v>33163</v>
      </c>
      <c r="K279" s="31">
        <f>Dodatni!J78</f>
        <v>62864</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198382.8</v>
      </c>
      <c r="I281" s="4">
        <f t="shared" si="13"/>
        <v>0</v>
      </c>
      <c r="J281" s="31">
        <f>Dodatni!I80</f>
        <v>20123</v>
      </c>
      <c r="K281" s="31">
        <f>Dodatni!J80</f>
        <v>25364</v>
      </c>
    </row>
    <row r="282" spans="4:11" ht="12.75">
      <c r="D282" s="4" t="s">
        <v>1522</v>
      </c>
      <c r="E282" s="4">
        <v>3</v>
      </c>
      <c r="F282" s="4">
        <f>Dodatni!H81</f>
        <v>281</v>
      </c>
      <c r="H282" s="30">
        <f t="shared" si="12"/>
        <v>210750</v>
      </c>
      <c r="I282" s="4">
        <f t="shared" si="13"/>
        <v>0</v>
      </c>
      <c r="J282" s="31">
        <f>Dodatni!I81</f>
        <v>0</v>
      </c>
      <c r="K282" s="31">
        <f>Dodatni!J81</f>
        <v>37500</v>
      </c>
    </row>
    <row r="283" spans="4:11" ht="12.75">
      <c r="D283" s="4" t="s">
        <v>1522</v>
      </c>
      <c r="E283" s="4">
        <v>3</v>
      </c>
      <c r="F283" s="4">
        <f>Dodatni!H82</f>
        <v>282</v>
      </c>
      <c r="H283" s="30">
        <f t="shared" si="12"/>
        <v>36772.8</v>
      </c>
      <c r="I283" s="4">
        <f t="shared" si="13"/>
        <v>0</v>
      </c>
      <c r="J283" s="31">
        <f>Dodatni!I82</f>
        <v>13040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201216.84</v>
      </c>
      <c r="I285" s="4">
        <f aca="true" t="shared" si="15" ref="I285:I291">ABS(ROUND(J285,0)-J285)+ABS(ROUND(K285,0)-K285)</f>
        <v>0</v>
      </c>
      <c r="J285" s="31">
        <f>Dodatni!I84</f>
        <v>20123</v>
      </c>
      <c r="K285" s="31">
        <f>Dodatni!J84</f>
        <v>25364</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ČISTOĆA OPUZEN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20355</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76374489207</v>
      </c>
      <c r="V4" s="211" t="s">
        <v>2356</v>
      </c>
      <c r="W4" s="232" t="str">
        <f>RefStr!F31</f>
        <v>OPUZEN</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01468758</v>
      </c>
      <c r="V5" s="211" t="s">
        <v>2357</v>
      </c>
      <c r="W5" s="232" t="str">
        <f>RefStr!C33</f>
        <v>MATICE HRVATSKE 9</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060165107</v>
      </c>
      <c r="V6" s="211" t="s">
        <v>2568</v>
      </c>
      <c r="W6" s="232" t="str">
        <f>RefStr!L35</f>
        <v>020/671-418</v>
      </c>
      <c r="X6" s="211" t="s">
        <v>2514</v>
      </c>
      <c r="Y6" s="232" t="str">
        <f>RefStr!C68</f>
        <v>MARLIS VODANOVIĆ MUSA</v>
      </c>
      <c r="Z6" s="211" t="s">
        <v>1415</v>
      </c>
      <c r="AA6" s="232">
        <f>RefStr!C46</f>
        <v>0</v>
      </c>
    </row>
    <row r="7" spans="1:27" ht="13.5" customHeight="1">
      <c r="A7" s="499"/>
      <c r="B7" s="500"/>
      <c r="C7" s="500"/>
      <c r="D7" s="500"/>
      <c r="E7" s="500"/>
      <c r="F7" s="500"/>
      <c r="G7" s="500"/>
      <c r="H7" s="500"/>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INFO@CISTOCA-OPUZEN.HR</v>
      </c>
      <c r="X7" s="211" t="s">
        <v>2515</v>
      </c>
      <c r="Y7" s="232" t="str">
        <f>RefStr!C70</f>
        <v>020/671-418</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2574</v>
      </c>
      <c r="W8" s="232" t="str">
        <f>RefStr!C42</f>
        <v>3811</v>
      </c>
      <c r="X8" s="211" t="s">
        <v>2516</v>
      </c>
      <c r="Y8" s="232" t="str">
        <f>TRIM(UPPER(RefStr!C72))</f>
        <v>INFO@CISTOCA-OPUZEN.HR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16</v>
      </c>
      <c r="Q9" s="231">
        <f>RefStr!F58</f>
        <v>16</v>
      </c>
      <c r="R9" s="211" t="s">
        <v>1860</v>
      </c>
      <c r="S9" s="232">
        <f>IF(RefStr!F4&lt;&gt;"",RefStr!F4,0)</f>
        <v>44196</v>
      </c>
      <c r="T9" s="211" t="s">
        <v>1821</v>
      </c>
      <c r="U9" s="232">
        <f>RefStr!C39</f>
        <v>306</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16</v>
      </c>
      <c r="Q10" s="233">
        <f>RefStr!F56</f>
        <v>16</v>
      </c>
      <c r="R10" s="213" t="s">
        <v>1863</v>
      </c>
      <c r="S10" s="233">
        <f>RefStr!C23</f>
        <v>1</v>
      </c>
      <c r="T10" s="213" t="s">
        <v>2573</v>
      </c>
      <c r="U10" s="233" t="str">
        <f>RefStr!D39</f>
        <v>Opuzen</v>
      </c>
      <c r="V10" s="240"/>
      <c r="W10" s="241"/>
      <c r="X10" s="242" t="s">
        <v>1974</v>
      </c>
      <c r="Y10" s="243">
        <f>RefStr!F12</f>
        <v>2020</v>
      </c>
      <c r="Z10" s="213" t="s">
        <v>209</v>
      </c>
      <c r="AA10" s="233" t="str">
        <f>RefStr!A75</f>
        <v>Ivanka Zonjić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C:\Users\Stanka\Desktop\Čistoća\[Financijsko izvješće za 2020. godinu.xls]RefStr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B12" sqref="B12"/>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146875.8</v>
      </c>
    </row>
    <row r="13" spans="4:17" ht="9.75" customHeight="1">
      <c r="D13" s="156"/>
      <c r="E13" s="162"/>
      <c r="H13" s="27"/>
      <c r="I13" s="163"/>
      <c r="J13" s="163"/>
      <c r="K13" s="156"/>
      <c r="L13" s="156"/>
      <c r="M13" s="156"/>
      <c r="N13" s="156"/>
      <c r="P13" s="54" t="s">
        <v>2353</v>
      </c>
      <c r="Q13" s="55">
        <f>INT(VALUE(M27))/50</f>
        <v>1203302.14</v>
      </c>
    </row>
    <row r="14" spans="1:17" ht="15">
      <c r="A14" s="340" t="s">
        <v>2714</v>
      </c>
      <c r="B14" s="340"/>
      <c r="C14" s="340"/>
      <c r="D14" s="164"/>
      <c r="E14" s="165"/>
      <c r="F14" s="338"/>
      <c r="G14" s="339"/>
      <c r="H14" s="339"/>
      <c r="I14" s="156"/>
      <c r="J14" s="346" t="s">
        <v>2100</v>
      </c>
      <c r="K14" s="347"/>
      <c r="L14" s="347"/>
      <c r="M14" s="347"/>
      <c r="N14" s="347"/>
      <c r="P14" s="54" t="s">
        <v>2718</v>
      </c>
      <c r="Q14" s="55">
        <f>INT(VALUE(C27))/100</f>
        <v>763744892.07</v>
      </c>
    </row>
    <row r="15" spans="1:17" ht="19.5" customHeight="1">
      <c r="A15" s="343">
        <f>Skriveni!B59</f>
        <v>890744351.2300001</v>
      </c>
      <c r="B15" s="344"/>
      <c r="C15" s="345"/>
      <c r="D15" s="60"/>
      <c r="E15" s="60"/>
      <c r="F15" s="60"/>
      <c r="G15" s="60"/>
      <c r="H15" s="60"/>
      <c r="I15" s="60"/>
      <c r="J15" s="60"/>
      <c r="K15" s="60"/>
      <c r="L15" s="60"/>
      <c r="M15" s="60"/>
      <c r="N15" s="60"/>
      <c r="P15" s="54" t="s">
        <v>1817</v>
      </c>
      <c r="Q15" s="55">
        <f>LEN(Skriveni!B9)</f>
        <v>21</v>
      </c>
    </row>
    <row r="16" spans="4:17" ht="12.75" customHeight="1">
      <c r="D16" s="60"/>
      <c r="E16" s="60"/>
      <c r="F16" s="60"/>
      <c r="G16" s="60"/>
      <c r="H16" s="60"/>
      <c r="I16" s="60"/>
      <c r="P16" s="54" t="s">
        <v>1818</v>
      </c>
      <c r="Q16" s="55">
        <f>INT(VALUE(C31))/100</f>
        <v>203.55</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17</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306</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20355</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306</v>
      </c>
      <c r="D39" s="326" t="str">
        <f>IF(C39="","Šifra grada/općine nije upisana",IF(ISNA(LOOKUP(C39,A177:A732,A177:A732)),"Šifra grada/općine ne postoji",IF(LOOKUP(C39,A177:A732,A177:A732)&lt;&gt;C39,"Šifra grada/općine ne postoji",LOOKUP(C39,A177:A732,B177:B732))))</f>
        <v>Opuzen</v>
      </c>
      <c r="E39" s="327"/>
      <c r="F39" s="327"/>
      <c r="G39" s="327"/>
      <c r="H39" s="314" t="s">
        <v>2222</v>
      </c>
      <c r="I39" s="292"/>
      <c r="J39" s="58">
        <f>IF(C39&gt;0,LOOKUP(C39,A177:A732,C177:C732),"")</f>
        <v>19</v>
      </c>
      <c r="K39" s="315" t="str">
        <f>IF(J39="","Treba prvo upisati šifru grada/općine",LOOKUP(J39,A153:A173,B153:B173))</f>
        <v>DUBROVAČKO-NERETVANSKA</v>
      </c>
      <c r="L39" s="315"/>
      <c r="M39" s="315"/>
      <c r="N39" s="315"/>
      <c r="P39" s="54" t="s">
        <v>1826</v>
      </c>
      <c r="Q39" s="55">
        <f>C56+2*F56+3*C58+4*F58</f>
        <v>160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16</v>
      </c>
      <c r="D56" s="272" t="s">
        <v>2898</v>
      </c>
      <c r="E56" s="273"/>
      <c r="F56" s="44">
        <v>16</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16</v>
      </c>
      <c r="D58" s="309" t="s">
        <v>2898</v>
      </c>
      <c r="E58" s="309"/>
      <c r="F58" s="44">
        <v>16</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2961</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2959</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2962</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4" activePane="bottomLeft" state="frozen"/>
      <selection pane="topLeft" activeCell="A1" sqref="A1"/>
      <selection pane="bottomLeft" activeCell="J63" sqref="J6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76374489207; ČISTOĆA OPUZEN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39985</v>
      </c>
      <c r="J10" s="70">
        <f>J11+J18+J28+J39+J44</f>
        <v>81845</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39985</v>
      </c>
      <c r="J18" s="70">
        <f>SUM(J19:J27)</f>
        <v>81845</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c r="J21" s="71"/>
    </row>
    <row r="22" spans="1:10" ht="13.5" customHeight="1">
      <c r="A22" s="381" t="s">
        <v>2290</v>
      </c>
      <c r="B22" s="381"/>
      <c r="C22" s="381"/>
      <c r="D22" s="381"/>
      <c r="E22" s="381"/>
      <c r="F22" s="381"/>
      <c r="G22" s="19">
        <v>14</v>
      </c>
      <c r="H22" s="20"/>
      <c r="I22" s="71">
        <v>39985</v>
      </c>
      <c r="J22" s="71">
        <v>81845</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1011490</v>
      </c>
      <c r="J45" s="70">
        <f>J46+J54+J61+J71</f>
        <v>1133861</v>
      </c>
    </row>
    <row r="46" spans="1:10" ht="13.5" customHeight="1">
      <c r="A46" s="382" t="s">
        <v>2647</v>
      </c>
      <c r="B46" s="382"/>
      <c r="C46" s="382"/>
      <c r="D46" s="382"/>
      <c r="E46" s="382"/>
      <c r="F46" s="382"/>
      <c r="G46" s="19">
        <v>38</v>
      </c>
      <c r="H46" s="20"/>
      <c r="I46" s="70">
        <f>SUM(I47:I53)</f>
        <v>0</v>
      </c>
      <c r="J46" s="70">
        <f>SUM(J47:J53)</f>
        <v>0</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886879</v>
      </c>
      <c r="J54" s="70">
        <f>SUM(J55:J60)</f>
        <v>1001355</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885341</v>
      </c>
      <c r="J57" s="71">
        <v>998661</v>
      </c>
    </row>
    <row r="58" spans="1:10" ht="13.5" customHeight="1">
      <c r="A58" s="381" t="s">
        <v>350</v>
      </c>
      <c r="B58" s="381"/>
      <c r="C58" s="381"/>
      <c r="D58" s="381"/>
      <c r="E58" s="381"/>
      <c r="F58" s="381"/>
      <c r="G58" s="19">
        <v>50</v>
      </c>
      <c r="H58" s="20"/>
      <c r="I58" s="71">
        <v>800</v>
      </c>
      <c r="J58" s="71">
        <v>1000</v>
      </c>
    </row>
    <row r="59" spans="1:10" ht="13.5" customHeight="1">
      <c r="A59" s="381" t="s">
        <v>351</v>
      </c>
      <c r="B59" s="381"/>
      <c r="C59" s="381"/>
      <c r="D59" s="381"/>
      <c r="E59" s="381"/>
      <c r="F59" s="381"/>
      <c r="G59" s="19">
        <v>51</v>
      </c>
      <c r="H59" s="20"/>
      <c r="I59" s="71">
        <v>738</v>
      </c>
      <c r="J59" s="71">
        <v>856</v>
      </c>
    </row>
    <row r="60" spans="1:10" ht="13.5" customHeight="1">
      <c r="A60" s="381" t="s">
        <v>2638</v>
      </c>
      <c r="B60" s="381"/>
      <c r="C60" s="381"/>
      <c r="D60" s="381"/>
      <c r="E60" s="381"/>
      <c r="F60" s="381"/>
      <c r="G60" s="19">
        <v>52</v>
      </c>
      <c r="H60" s="20"/>
      <c r="I60" s="71"/>
      <c r="J60" s="71">
        <v>838</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124611</v>
      </c>
      <c r="J71" s="71">
        <v>132506</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1051475</v>
      </c>
      <c r="J73" s="70">
        <f>J9+J10+J45+J72</f>
        <v>1215706</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578319</v>
      </c>
      <c r="J76" s="70">
        <f>J77+J78+J79+J85+J86+J90+J93+J96</f>
        <v>580755</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554570</v>
      </c>
      <c r="J90" s="70">
        <f>J91-J92</f>
        <v>558319</v>
      </c>
      <c r="L90" s="2" t="s">
        <v>2591</v>
      </c>
    </row>
    <row r="91" spans="1:10" ht="13.5" customHeight="1">
      <c r="A91" s="381" t="s">
        <v>1139</v>
      </c>
      <c r="B91" s="381"/>
      <c r="C91" s="381"/>
      <c r="D91" s="381"/>
      <c r="E91" s="381"/>
      <c r="F91" s="381"/>
      <c r="G91" s="19">
        <v>82</v>
      </c>
      <c r="H91" s="20"/>
      <c r="I91" s="71">
        <v>554570</v>
      </c>
      <c r="J91" s="71">
        <v>558319</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3749</v>
      </c>
      <c r="J93" s="70">
        <f>J94-J95</f>
        <v>2436</v>
      </c>
      <c r="L93" s="2" t="s">
        <v>2591</v>
      </c>
    </row>
    <row r="94" spans="1:10" ht="13.5" customHeight="1">
      <c r="A94" s="381" t="s">
        <v>2640</v>
      </c>
      <c r="B94" s="381"/>
      <c r="C94" s="381"/>
      <c r="D94" s="381"/>
      <c r="E94" s="381"/>
      <c r="F94" s="381"/>
      <c r="G94" s="19">
        <v>85</v>
      </c>
      <c r="H94" s="20"/>
      <c r="I94" s="71">
        <v>3749</v>
      </c>
      <c r="J94" s="71">
        <v>2436</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246610</v>
      </c>
      <c r="J104" s="70">
        <f>SUM(J105:J115)</f>
        <v>260896</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v>246610</v>
      </c>
      <c r="J114" s="71">
        <v>260896</v>
      </c>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226546</v>
      </c>
      <c r="J116" s="70">
        <f>SUM(J117:J130)</f>
        <v>374055</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78820</v>
      </c>
      <c r="J124" s="71">
        <v>130326</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76678</v>
      </c>
      <c r="J126" s="71">
        <v>77992</v>
      </c>
    </row>
    <row r="127" spans="1:10" ht="13.5" customHeight="1">
      <c r="A127" s="381" t="s">
        <v>364</v>
      </c>
      <c r="B127" s="381"/>
      <c r="C127" s="381"/>
      <c r="D127" s="381"/>
      <c r="E127" s="381"/>
      <c r="F127" s="381"/>
      <c r="G127" s="19">
        <v>118</v>
      </c>
      <c r="H127" s="20"/>
      <c r="I127" s="71">
        <v>55283</v>
      </c>
      <c r="J127" s="71">
        <v>64875</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15765</v>
      </c>
      <c r="J130" s="71">
        <v>100862</v>
      </c>
    </row>
    <row r="131" spans="1:10" ht="24.75" customHeight="1">
      <c r="A131" s="383" t="s">
        <v>1560</v>
      </c>
      <c r="B131" s="383"/>
      <c r="C131" s="383"/>
      <c r="D131" s="383"/>
      <c r="E131" s="383"/>
      <c r="F131" s="383"/>
      <c r="G131" s="19">
        <v>122</v>
      </c>
      <c r="H131" s="20"/>
      <c r="I131" s="71"/>
      <c r="J131" s="71"/>
    </row>
    <row r="132" spans="1:10" ht="13.5" customHeight="1">
      <c r="A132" s="383" t="s">
        <v>2657</v>
      </c>
      <c r="B132" s="383"/>
      <c r="C132" s="383"/>
      <c r="D132" s="383"/>
      <c r="E132" s="383"/>
      <c r="F132" s="383"/>
      <c r="G132" s="19">
        <v>123</v>
      </c>
      <c r="H132" s="20"/>
      <c r="I132" s="70">
        <f>I76+I97+I104+I116+I131</f>
        <v>1051475</v>
      </c>
      <c r="J132" s="70">
        <f>J76+J97+J104+J116+J131</f>
        <v>1215706</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68" activePane="bottomLeft" state="frozen"/>
      <selection pane="topLeft" activeCell="A1" sqref="A1"/>
      <selection pane="bottomLeft" activeCell="J56" sqref="J5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76374489207; ČISTOĆA OPUZEN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2361779</v>
      </c>
      <c r="J8" s="84">
        <f>SUM(J9:J13)</f>
        <v>2325750</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2344186</v>
      </c>
      <c r="J10" s="71">
        <v>2317003</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17593</v>
      </c>
      <c r="J13" s="71">
        <v>8747</v>
      </c>
    </row>
    <row r="14" spans="1:10" s="2" customFormat="1" ht="13.5" customHeight="1">
      <c r="A14" s="383" t="s">
        <v>1837</v>
      </c>
      <c r="B14" s="383"/>
      <c r="C14" s="383"/>
      <c r="D14" s="383"/>
      <c r="E14" s="383"/>
      <c r="F14" s="383"/>
      <c r="G14" s="19">
        <v>131</v>
      </c>
      <c r="H14" s="20"/>
      <c r="I14" s="70">
        <f>I15+I16+I20+I24+I25+I26+I29+I36</f>
        <v>2381124</v>
      </c>
      <c r="J14" s="70">
        <f>J15+J16+J20+J24+J25+J26+J29+J36</f>
        <v>2346269</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858965</v>
      </c>
      <c r="J16" s="70">
        <f>SUM(J17:J19)</f>
        <v>815551</v>
      </c>
    </row>
    <row r="17" spans="1:10" s="2" customFormat="1" ht="13.5" customHeight="1">
      <c r="A17" s="410" t="s">
        <v>504</v>
      </c>
      <c r="B17" s="410"/>
      <c r="C17" s="410"/>
      <c r="D17" s="410"/>
      <c r="E17" s="410"/>
      <c r="F17" s="410"/>
      <c r="G17" s="19">
        <v>134</v>
      </c>
      <c r="H17" s="20"/>
      <c r="I17" s="71">
        <v>219317</v>
      </c>
      <c r="J17" s="71">
        <v>172015</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639648</v>
      </c>
      <c r="J19" s="71">
        <v>643536</v>
      </c>
    </row>
    <row r="20" spans="1:10" s="2" customFormat="1" ht="13.5" customHeight="1">
      <c r="A20" s="381" t="s">
        <v>1839</v>
      </c>
      <c r="B20" s="381"/>
      <c r="C20" s="381"/>
      <c r="D20" s="381"/>
      <c r="E20" s="381"/>
      <c r="F20" s="381"/>
      <c r="G20" s="19">
        <v>137</v>
      </c>
      <c r="H20" s="20"/>
      <c r="I20" s="70">
        <f>SUM(I21:I23)</f>
        <v>1331680</v>
      </c>
      <c r="J20" s="70">
        <f>SUM(J21:J23)</f>
        <v>1390172</v>
      </c>
    </row>
    <row r="21" spans="1:10" s="2" customFormat="1" ht="13.5" customHeight="1">
      <c r="A21" s="410" t="s">
        <v>724</v>
      </c>
      <c r="B21" s="410"/>
      <c r="C21" s="410"/>
      <c r="D21" s="410"/>
      <c r="E21" s="410"/>
      <c r="F21" s="410"/>
      <c r="G21" s="19">
        <v>138</v>
      </c>
      <c r="H21" s="20"/>
      <c r="I21" s="71">
        <v>880045</v>
      </c>
      <c r="J21" s="71">
        <v>936160</v>
      </c>
    </row>
    <row r="22" spans="1:10" s="2" customFormat="1" ht="13.5" customHeight="1">
      <c r="A22" s="410" t="s">
        <v>961</v>
      </c>
      <c r="B22" s="410"/>
      <c r="C22" s="410"/>
      <c r="D22" s="410"/>
      <c r="E22" s="410"/>
      <c r="F22" s="410"/>
      <c r="G22" s="19">
        <v>139</v>
      </c>
      <c r="H22" s="20"/>
      <c r="I22" s="71">
        <v>263028</v>
      </c>
      <c r="J22" s="71">
        <v>257121</v>
      </c>
    </row>
    <row r="23" spans="1:10" s="2" customFormat="1" ht="13.5" customHeight="1">
      <c r="A23" s="410" t="s">
        <v>962</v>
      </c>
      <c r="B23" s="410"/>
      <c r="C23" s="410"/>
      <c r="D23" s="410"/>
      <c r="E23" s="410"/>
      <c r="F23" s="410"/>
      <c r="G23" s="19">
        <v>140</v>
      </c>
      <c r="H23" s="20"/>
      <c r="I23" s="71">
        <v>188607</v>
      </c>
      <c r="J23" s="71">
        <v>196891</v>
      </c>
    </row>
    <row r="24" spans="1:10" s="2" customFormat="1" ht="13.5" customHeight="1">
      <c r="A24" s="381" t="s">
        <v>259</v>
      </c>
      <c r="B24" s="381"/>
      <c r="C24" s="381"/>
      <c r="D24" s="381"/>
      <c r="E24" s="381"/>
      <c r="F24" s="381"/>
      <c r="G24" s="19">
        <v>141</v>
      </c>
      <c r="H24" s="20"/>
      <c r="I24" s="71">
        <v>19489</v>
      </c>
      <c r="J24" s="71">
        <v>21003</v>
      </c>
    </row>
    <row r="25" spans="1:10" s="2" customFormat="1" ht="13.5" customHeight="1">
      <c r="A25" s="381" t="s">
        <v>260</v>
      </c>
      <c r="B25" s="381"/>
      <c r="C25" s="381"/>
      <c r="D25" s="381"/>
      <c r="E25" s="381"/>
      <c r="F25" s="381"/>
      <c r="G25" s="19">
        <v>142</v>
      </c>
      <c r="H25" s="20"/>
      <c r="I25" s="71">
        <v>112236</v>
      </c>
      <c r="J25" s="71">
        <v>90414</v>
      </c>
    </row>
    <row r="26" spans="1:12" s="2" customFormat="1" ht="13.5" customHeight="1">
      <c r="A26" s="381" t="s">
        <v>1840</v>
      </c>
      <c r="B26" s="381"/>
      <c r="C26" s="381"/>
      <c r="D26" s="381"/>
      <c r="E26" s="381"/>
      <c r="F26" s="381"/>
      <c r="G26" s="19">
        <v>143</v>
      </c>
      <c r="H26" s="20"/>
      <c r="I26" s="70">
        <f>SUM(I27:I28)</f>
        <v>48459</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48459</v>
      </c>
      <c r="J28" s="71">
        <v>0</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10295</v>
      </c>
      <c r="J36" s="71">
        <v>29129</v>
      </c>
    </row>
    <row r="37" spans="1:10" s="2" customFormat="1" ht="13.5" customHeight="1">
      <c r="A37" s="383" t="s">
        <v>1842</v>
      </c>
      <c r="B37" s="383"/>
      <c r="C37" s="383"/>
      <c r="D37" s="383"/>
      <c r="E37" s="383"/>
      <c r="F37" s="383"/>
      <c r="G37" s="19">
        <v>154</v>
      </c>
      <c r="H37" s="20"/>
      <c r="I37" s="70">
        <f>SUM(I38:I47)</f>
        <v>25770</v>
      </c>
      <c r="J37" s="70">
        <f>SUM(J38:J47)</f>
        <v>24574</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25770</v>
      </c>
      <c r="J44" s="71">
        <v>24574</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493</v>
      </c>
      <c r="J48" s="70">
        <f>SUM(J49:J55)</f>
        <v>96</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493</v>
      </c>
      <c r="J51" s="71">
        <v>96</v>
      </c>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2387549</v>
      </c>
      <c r="J60" s="70">
        <f>J8+J37+J56+J57</f>
        <v>2350324</v>
      </c>
    </row>
    <row r="61" spans="1:10" s="2" customFormat="1" ht="13.5" customHeight="1">
      <c r="A61" s="383" t="s">
        <v>1845</v>
      </c>
      <c r="B61" s="383"/>
      <c r="C61" s="383"/>
      <c r="D61" s="383"/>
      <c r="E61" s="383"/>
      <c r="F61" s="383"/>
      <c r="G61" s="19">
        <v>178</v>
      </c>
      <c r="H61" s="20"/>
      <c r="I61" s="70">
        <f>I14+I48+I58+I59</f>
        <v>2381617</v>
      </c>
      <c r="J61" s="70">
        <f>J14+J48+J58+J59</f>
        <v>2346365</v>
      </c>
    </row>
    <row r="62" spans="1:12" s="2" customFormat="1" ht="13.5" customHeight="1">
      <c r="A62" s="383" t="s">
        <v>2581</v>
      </c>
      <c r="B62" s="383"/>
      <c r="C62" s="383"/>
      <c r="D62" s="383"/>
      <c r="E62" s="383"/>
      <c r="F62" s="383"/>
      <c r="G62" s="19">
        <v>179</v>
      </c>
      <c r="H62" s="20"/>
      <c r="I62" s="70">
        <f>I60-I61</f>
        <v>5932</v>
      </c>
      <c r="J62" s="70">
        <f>J60-J61</f>
        <v>3959</v>
      </c>
      <c r="L62" s="2" t="s">
        <v>2591</v>
      </c>
    </row>
    <row r="63" spans="1:10" s="2" customFormat="1" ht="13.5" customHeight="1">
      <c r="A63" s="404" t="s">
        <v>2658</v>
      </c>
      <c r="B63" s="404"/>
      <c r="C63" s="404"/>
      <c r="D63" s="404"/>
      <c r="E63" s="404"/>
      <c r="F63" s="404"/>
      <c r="G63" s="19">
        <v>180</v>
      </c>
      <c r="H63" s="20"/>
      <c r="I63" s="70">
        <f>IF(I60&gt;I61,I60-I61,0)</f>
        <v>5932</v>
      </c>
      <c r="J63" s="70">
        <f>IF(J60&gt;J61,J60-J61,0)</f>
        <v>3959</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2183</v>
      </c>
      <c r="J65" s="71">
        <v>1523</v>
      </c>
      <c r="L65" s="2" t="s">
        <v>2591</v>
      </c>
    </row>
    <row r="66" spans="1:12" s="2" customFormat="1" ht="13.5" customHeight="1">
      <c r="A66" s="383" t="s">
        <v>2582</v>
      </c>
      <c r="B66" s="383"/>
      <c r="C66" s="383"/>
      <c r="D66" s="383"/>
      <c r="E66" s="383"/>
      <c r="F66" s="383"/>
      <c r="G66" s="19">
        <v>183</v>
      </c>
      <c r="H66" s="20"/>
      <c r="I66" s="70">
        <f>I62-I65</f>
        <v>3749</v>
      </c>
      <c r="J66" s="70">
        <f>J62-J65</f>
        <v>2436</v>
      </c>
      <c r="L66" s="2" t="s">
        <v>2591</v>
      </c>
    </row>
    <row r="67" spans="1:10" s="2" customFormat="1" ht="13.5" customHeight="1">
      <c r="A67" s="404" t="s">
        <v>779</v>
      </c>
      <c r="B67" s="404"/>
      <c r="C67" s="404"/>
      <c r="D67" s="404"/>
      <c r="E67" s="404"/>
      <c r="F67" s="404"/>
      <c r="G67" s="19">
        <v>184</v>
      </c>
      <c r="H67" s="20"/>
      <c r="I67" s="70">
        <f>IF(I66&gt;0,I66,0)</f>
        <v>3749</v>
      </c>
      <c r="J67" s="70">
        <f>IF(J66&gt;0,J66,0)</f>
        <v>2436</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J82" sqref="J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76374489207; ČISTOĆA OPUZEN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v>2217770</v>
      </c>
      <c r="J26" s="77">
        <v>2300328</v>
      </c>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v>126416</v>
      </c>
      <c r="J30" s="77">
        <v>16675</v>
      </c>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2344186</v>
      </c>
      <c r="J37" s="94">
        <v>2317002</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91822</v>
      </c>
      <c r="J50" s="77">
        <v>94926</v>
      </c>
    </row>
    <row r="51" spans="1:10" s="2" customFormat="1" ht="24.75" customHeight="1">
      <c r="A51" s="404" t="s">
        <v>2219</v>
      </c>
      <c r="B51" s="404"/>
      <c r="C51" s="404"/>
      <c r="D51" s="404"/>
      <c r="E51" s="404"/>
      <c r="F51" s="404"/>
      <c r="G51" s="427"/>
      <c r="H51" s="19">
        <v>253</v>
      </c>
      <c r="I51" s="77">
        <v>1920</v>
      </c>
      <c r="J51" s="77">
        <v>3140</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12223</v>
      </c>
      <c r="J60" s="77">
        <v>12917</v>
      </c>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5087</v>
      </c>
      <c r="J62" s="77">
        <v>4770</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76562</v>
      </c>
      <c r="J65" s="77">
        <v>90565</v>
      </c>
    </row>
    <row r="66" spans="1:10" s="2" customFormat="1" ht="13.5" customHeight="1">
      <c r="A66" s="431" t="s">
        <v>2903</v>
      </c>
      <c r="B66" s="431"/>
      <c r="C66" s="431"/>
      <c r="D66" s="431"/>
      <c r="E66" s="431"/>
      <c r="F66" s="431"/>
      <c r="G66" s="432"/>
      <c r="H66" s="19">
        <v>268</v>
      </c>
      <c r="I66" s="77">
        <v>8000</v>
      </c>
      <c r="J66" s="77">
        <v>8000</v>
      </c>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25770</v>
      </c>
      <c r="J73" s="94">
        <v>24574</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493</v>
      </c>
      <c r="J76" s="78">
        <v>96</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33163</v>
      </c>
      <c r="J78" s="228">
        <f>SUM(J79:J82)</f>
        <v>62864</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v>20123</v>
      </c>
      <c r="J80" s="77">
        <v>25364</v>
      </c>
    </row>
    <row r="81" spans="1:10" s="2" customFormat="1" ht="13.5" customHeight="1">
      <c r="A81" s="404" t="s">
        <v>1</v>
      </c>
      <c r="B81" s="404"/>
      <c r="C81" s="404"/>
      <c r="D81" s="404"/>
      <c r="E81" s="404"/>
      <c r="F81" s="404"/>
      <c r="G81" s="427"/>
      <c r="H81" s="19">
        <v>281</v>
      </c>
      <c r="I81" s="77"/>
      <c r="J81" s="77">
        <v>37500</v>
      </c>
    </row>
    <row r="82" spans="1:10" s="2" customFormat="1" ht="36" customHeight="1">
      <c r="A82" s="404" t="s">
        <v>4</v>
      </c>
      <c r="B82" s="404"/>
      <c r="C82" s="404"/>
      <c r="D82" s="404"/>
      <c r="E82" s="404"/>
      <c r="F82" s="404"/>
      <c r="G82" s="427"/>
      <c r="H82" s="19">
        <v>282</v>
      </c>
      <c r="I82" s="77">
        <v>13040</v>
      </c>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v>20123</v>
      </c>
      <c r="J84" s="77">
        <v>25364</v>
      </c>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76374489207; ČISTOĆA OPUZEN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76374489207; ČISTOĆA OPUZEN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76374489207; ČISTOĆA OPUZEN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Windows User</cp:lastModifiedBy>
  <cp:lastPrinted>2021-02-18T12:57:43Z</cp:lastPrinted>
  <dcterms:created xsi:type="dcterms:W3CDTF">2008-10-17T11:51:54Z</dcterms:created>
  <dcterms:modified xsi:type="dcterms:W3CDTF">2021-04-12T07:32:56Z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